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80" yWindow="60" windowWidth="21972" windowHeight="8736" tabRatio="977"/>
  </bookViews>
  <sheets>
    <sheet name="TOC - 3 Option 1" sheetId="59" r:id="rId1"/>
    <sheet name="3-A" sheetId="50" r:id="rId2"/>
    <sheet name="3-B" sheetId="92" r:id="rId3"/>
    <sheet name="3-C" sheetId="93" r:id="rId4"/>
    <sheet name="3-D" sheetId="97" r:id="rId5"/>
    <sheet name="3-E" sheetId="46" r:id="rId6"/>
    <sheet name="3-F" sheetId="49" r:id="rId7"/>
    <sheet name="3-G" sheetId="78" r:id="rId8"/>
    <sheet name="3-H" sheetId="51" r:id="rId9"/>
    <sheet name="3-I" sheetId="69" r:id="rId10"/>
    <sheet name="3-J" sheetId="53" r:id="rId11"/>
    <sheet name="2-I - NOT USED" sheetId="56" state="hidden" r:id="rId12"/>
    <sheet name="3-B - NOT USED" sheetId="47" state="hidden" r:id="rId13"/>
    <sheet name="3-C - NOT USED" sheetId="48" state="hidden" r:id="rId14"/>
    <sheet name="3-D - NOT USED" sheetId="87" state="hidden" r:id="rId15"/>
    <sheet name="3-E - NOT USED" sheetId="88" state="hidden" r:id="rId16"/>
    <sheet name="4-B - NOT USED" sheetId="80" state="hidden" r:id="rId17"/>
    <sheet name="3-B (2)" sheetId="84" state="hidden" r:id="rId18"/>
    <sheet name="TOC - 4 Option 2" sheetId="107" r:id="rId19"/>
    <sheet name="4-A" sheetId="108" r:id="rId20"/>
    <sheet name="4-B" sheetId="111" r:id="rId21"/>
    <sheet name="4-C" sheetId="112" r:id="rId22"/>
    <sheet name="4-D" sheetId="113" r:id="rId23"/>
    <sheet name="4-E" sheetId="114" r:id="rId24"/>
    <sheet name="4-F" sheetId="115" r:id="rId25"/>
    <sheet name="4-G" sheetId="116" r:id="rId26"/>
    <sheet name="4-H" sheetId="118" r:id="rId27"/>
    <sheet name="4-I" sheetId="119" r:id="rId28"/>
    <sheet name="4-J" sheetId="120" r:id="rId29"/>
    <sheet name="TOC - 5" sheetId="122" r:id="rId30"/>
    <sheet name="5-A" sheetId="96" r:id="rId31"/>
    <sheet name="5-B" sheetId="103" r:id="rId32"/>
    <sheet name="Total Recycling Bins" sheetId="98" state="hidden" r:id="rId33"/>
    <sheet name="5-C" sheetId="124" r:id="rId34"/>
  </sheets>
  <definedNames>
    <definedName name="_xlnm.Print_Area" localSheetId="1">'3-A'!$A$1:$L$44</definedName>
    <definedName name="_xlnm.Print_Area" localSheetId="2">'3-B'!$A$1:$N$60</definedName>
    <definedName name="_xlnm.Print_Area" localSheetId="12">'3-B - NOT USED'!$A$1:$P$46</definedName>
    <definedName name="_xlnm.Print_Area" localSheetId="17">'3-B (2)'!$A$1:$R$39</definedName>
    <definedName name="_xlnm.Print_Area" localSheetId="3">'3-C'!$A$1:$Q$65</definedName>
    <definedName name="_xlnm.Print_Area" localSheetId="13">'3-C - NOT USED'!$A$1:$S$51</definedName>
    <definedName name="_xlnm.Print_Area" localSheetId="14">'3-D - NOT USED'!$A$1:$P$46</definedName>
    <definedName name="_xlnm.Print_Area" localSheetId="5">'3-E'!#REF!</definedName>
    <definedName name="_xlnm.Print_Area" localSheetId="15">'3-E - NOT USED'!$A$1:$S$51</definedName>
    <definedName name="_xlnm.Print_Area" localSheetId="6">'3-F'!#REF!</definedName>
    <definedName name="_xlnm.Print_Area" localSheetId="8">'3-H'!$A$1:$I$39</definedName>
    <definedName name="_xlnm.Print_Area" localSheetId="9">'3-I'!$A$1:$Y$25</definedName>
    <definedName name="_xlnm.Print_Area" localSheetId="10">'3-J'!$A$1:$T$20</definedName>
    <definedName name="_xlnm.Print_Area" localSheetId="19">'4-A'!$A$1:$L$46</definedName>
    <definedName name="_xlnm.Print_Area" localSheetId="20">'4-B'!$A$1:$N$35</definedName>
    <definedName name="_xlnm.Print_Area" localSheetId="21">'4-C'!$A$1:$R$71</definedName>
    <definedName name="_xlnm.Print_Area" localSheetId="26">'4-H'!$A$1:$J$39</definedName>
    <definedName name="_xlnm.Print_Area" localSheetId="27">'4-I'!$A$1:$Y$26</definedName>
    <definedName name="_xlnm.Print_Area" localSheetId="28">'4-J'!$A$1:$T$21</definedName>
    <definedName name="_xlnm.Print_Area" localSheetId="30">'5-A'!$A$1:$C$22</definedName>
    <definedName name="_xlnm.Print_Area" localSheetId="31">'5-B'!$A$1:$N$39</definedName>
    <definedName name="_xlnm.Print_Area" localSheetId="33">'5-C'!$A$1:$I$22</definedName>
    <definedName name="_xlnm.Print_Area" localSheetId="0">'TOC - 3 Option 1'!$A$1:$J$19</definedName>
    <definedName name="_xlnm.Print_Area" localSheetId="18">'TOC - 4 Option 2'!$A$1:$J$19</definedName>
    <definedName name="_xlnm.Print_Area" localSheetId="29">'TOC - 5'!$A$1:$J$10</definedName>
    <definedName name="Sweep_Sch" localSheetId="4">#REF!</definedName>
    <definedName name="Sweep_Sch" localSheetId="22">#REF!</definedName>
    <definedName name="Sweep_Sch" localSheetId="31">#REF!</definedName>
    <definedName name="Sweep_Sch" localSheetId="33">#REF!</definedName>
    <definedName name="Sweep_Sch" localSheetId="29">#REF!</definedName>
    <definedName name="Sweep_Sch">#REF!</definedName>
    <definedName name="Z_48AA688A_17AE_4186_B216_800F4482A837_.wvu.PrintArea" localSheetId="1" hidden="1">'3-A'!$A$2:$L$46</definedName>
    <definedName name="Z_48AA688A_17AE_4186_B216_800F4482A837_.wvu.PrintArea" localSheetId="12" hidden="1">'3-B - NOT USED'!$A$1:$N$45</definedName>
    <definedName name="Z_48AA688A_17AE_4186_B216_800F4482A837_.wvu.PrintArea" localSheetId="17" hidden="1">'3-B (2)'!$A$1:$O$38</definedName>
    <definedName name="Z_48AA688A_17AE_4186_B216_800F4482A837_.wvu.PrintArea" localSheetId="13" hidden="1">'3-C - NOT USED'!$A$1:$O$3</definedName>
    <definedName name="Z_48AA688A_17AE_4186_B216_800F4482A837_.wvu.PrintArea" localSheetId="4" hidden="1">'3-D'!#REF!</definedName>
    <definedName name="Z_48AA688A_17AE_4186_B216_800F4482A837_.wvu.PrintArea" localSheetId="14" hidden="1">'3-D - NOT USED'!$A$1:$N$45</definedName>
    <definedName name="Z_48AA688A_17AE_4186_B216_800F4482A837_.wvu.PrintArea" localSheetId="5" hidden="1">'3-E'!#REF!</definedName>
    <definedName name="Z_48AA688A_17AE_4186_B216_800F4482A837_.wvu.PrintArea" localSheetId="15" hidden="1">'3-E - NOT USED'!$A$1:$O$3</definedName>
    <definedName name="Z_48AA688A_17AE_4186_B216_800F4482A837_.wvu.PrintArea" localSheetId="6" hidden="1">'3-F'!#REF!</definedName>
    <definedName name="Z_48AA688A_17AE_4186_B216_800F4482A837_.wvu.PrintArea" localSheetId="8" hidden="1">'3-H'!$A$2:$I$38</definedName>
    <definedName name="Z_48AA688A_17AE_4186_B216_800F4482A837_.wvu.PrintArea" localSheetId="9" hidden="1">'3-I'!$A$2:$G$45</definedName>
    <definedName name="Z_48AA688A_17AE_4186_B216_800F4482A837_.wvu.PrintArea" localSheetId="10" hidden="1">'3-J'!$B$2:$K$10</definedName>
    <definedName name="Z_48AA688A_17AE_4186_B216_800F4482A837_.wvu.PrintArea" localSheetId="19" hidden="1">'4-A'!$A$2:$I$46</definedName>
    <definedName name="Z_48AA688A_17AE_4186_B216_800F4482A837_.wvu.PrintArea" localSheetId="22" hidden="1">'4-D'!#REF!</definedName>
    <definedName name="Z_48AA688A_17AE_4186_B216_800F4482A837_.wvu.PrintArea" localSheetId="23" hidden="1">'4-E'!#REF!</definedName>
    <definedName name="Z_48AA688A_17AE_4186_B216_800F4482A837_.wvu.PrintArea" localSheetId="24" hidden="1">'4-F'!#REF!</definedName>
    <definedName name="Z_48AA688A_17AE_4186_B216_800F4482A837_.wvu.PrintArea" localSheetId="26" hidden="1">'4-H'!$A$2:$J$38</definedName>
    <definedName name="Z_48AA688A_17AE_4186_B216_800F4482A837_.wvu.PrintArea" localSheetId="27" hidden="1">'4-I'!$A$2:$G$46</definedName>
    <definedName name="Z_48AA688A_17AE_4186_B216_800F4482A837_.wvu.PrintArea" localSheetId="28" hidden="1">'4-J'!$B$2:$K$10</definedName>
    <definedName name="Z_48AA688A_17AE_4186_B216_800F4482A837_.wvu.PrintArea" localSheetId="33" hidden="1">'5-C'!$A$1:$I$23</definedName>
    <definedName name="Z_75AC9F09_DE32_463F_9525_3E4E53890CF0_.wvu.PrintArea" localSheetId="30" hidden="1">'5-A'!$A$1:$C$20</definedName>
  </definedNames>
  <calcPr calcId="145621"/>
  <customWorkbookViews>
    <customWorkbookView name="Josie Kalbakian - Personal View" guid="{48AA688A-17AE-4186-B216-800F4482A837}" mergeInterval="0" personalView="1" maximized="1" windowWidth="1276" windowHeight="565" activeSheetId="13"/>
  </customWorkbookViews>
</workbook>
</file>

<file path=xl/calcChain.xml><?xml version="1.0" encoding="utf-8"?>
<calcChain xmlns="http://schemas.openxmlformats.org/spreadsheetml/2006/main">
  <c r="O56" i="113" l="1"/>
  <c r="C16" i="96"/>
  <c r="H23" i="108"/>
  <c r="O57" i="97"/>
  <c r="O56" i="97"/>
  <c r="O17" i="97"/>
  <c r="O58" i="113"/>
  <c r="O57" i="113"/>
  <c r="O17" i="113"/>
  <c r="P35" i="112"/>
  <c r="P31" i="112"/>
  <c r="P29" i="112"/>
  <c r="O25" i="112"/>
  <c r="O29" i="112"/>
  <c r="P21" i="112"/>
  <c r="O58" i="97" l="1"/>
  <c r="O36" i="112"/>
  <c r="O35" i="112"/>
  <c r="P27" i="112"/>
  <c r="P36" i="112" s="1"/>
  <c r="P34" i="112"/>
  <c r="P32" i="112"/>
  <c r="P31" i="93"/>
  <c r="P29" i="93"/>
  <c r="P28" i="93"/>
  <c r="Q24" i="114" l="1"/>
  <c r="Q24" i="46"/>
  <c r="O61" i="112" l="1"/>
  <c r="M59" i="112" l="1"/>
  <c r="H59" i="112"/>
  <c r="I59" i="112"/>
  <c r="J59" i="112"/>
  <c r="K59" i="112"/>
  <c r="L59" i="112"/>
  <c r="G59" i="112"/>
  <c r="K28" i="103"/>
  <c r="O59" i="112" l="1"/>
  <c r="H28" i="111"/>
  <c r="I28" i="111"/>
  <c r="J28" i="111"/>
  <c r="K28" i="111"/>
  <c r="L28" i="111"/>
  <c r="M28" i="111"/>
  <c r="H29" i="111"/>
  <c r="I29" i="111"/>
  <c r="J29" i="111"/>
  <c r="K29" i="111"/>
  <c r="L29" i="111"/>
  <c r="M29" i="111"/>
  <c r="H30" i="111"/>
  <c r="I30" i="111"/>
  <c r="J30" i="111"/>
  <c r="K30" i="111"/>
  <c r="L30" i="111"/>
  <c r="M30" i="111"/>
  <c r="H31" i="111"/>
  <c r="I31" i="111"/>
  <c r="J31" i="111"/>
  <c r="K31" i="111"/>
  <c r="L31" i="111"/>
  <c r="M31" i="111"/>
  <c r="G31" i="111"/>
  <c r="G30" i="111"/>
  <c r="G29" i="111"/>
  <c r="G28" i="111"/>
  <c r="G61" i="112" s="1"/>
  <c r="H53" i="92"/>
  <c r="I53" i="92"/>
  <c r="J53" i="92"/>
  <c r="K53" i="92"/>
  <c r="L53" i="92"/>
  <c r="M53" i="92"/>
  <c r="H54" i="92"/>
  <c r="I54" i="92"/>
  <c r="J54" i="92"/>
  <c r="K54" i="92"/>
  <c r="L54" i="92"/>
  <c r="M54" i="92"/>
  <c r="H55" i="92"/>
  <c r="I55" i="92"/>
  <c r="J55" i="92"/>
  <c r="K55" i="92"/>
  <c r="L55" i="92"/>
  <c r="M55" i="92"/>
  <c r="H56" i="92"/>
  <c r="I56" i="92"/>
  <c r="J56" i="92"/>
  <c r="K56" i="92"/>
  <c r="L56" i="92"/>
  <c r="M56" i="92"/>
  <c r="G54" i="92"/>
  <c r="G55" i="92"/>
  <c r="G56" i="92"/>
  <c r="P26" i="93" l="1"/>
  <c r="G51" i="92"/>
  <c r="G53" i="93" s="1"/>
  <c r="H47" i="92"/>
  <c r="H49" i="93" s="1"/>
  <c r="I47" i="92"/>
  <c r="I49" i="93" s="1"/>
  <c r="J47" i="92"/>
  <c r="J49" i="93" s="1"/>
  <c r="K47" i="92"/>
  <c r="K49" i="93" s="1"/>
  <c r="L47" i="92"/>
  <c r="L49" i="93" s="1"/>
  <c r="M47" i="92"/>
  <c r="M49" i="93" s="1"/>
  <c r="H48" i="92"/>
  <c r="H50" i="93" s="1"/>
  <c r="I48" i="92"/>
  <c r="I50" i="93" s="1"/>
  <c r="J48" i="92"/>
  <c r="J50" i="93" s="1"/>
  <c r="K48" i="92"/>
  <c r="K50" i="93" s="1"/>
  <c r="L48" i="92"/>
  <c r="L50" i="93" s="1"/>
  <c r="M48" i="92"/>
  <c r="M50" i="93" s="1"/>
  <c r="H49" i="92"/>
  <c r="H51" i="93" s="1"/>
  <c r="I49" i="92"/>
  <c r="I51" i="93" s="1"/>
  <c r="J49" i="92"/>
  <c r="J51" i="93" s="1"/>
  <c r="K49" i="92"/>
  <c r="K51" i="93" s="1"/>
  <c r="L49" i="92"/>
  <c r="L51" i="93" s="1"/>
  <c r="M49" i="92"/>
  <c r="M51" i="93" s="1"/>
  <c r="H50" i="92"/>
  <c r="H52" i="93" s="1"/>
  <c r="I50" i="92"/>
  <c r="I52" i="93" s="1"/>
  <c r="J50" i="92"/>
  <c r="J52" i="93" s="1"/>
  <c r="K50" i="92"/>
  <c r="K52" i="93" s="1"/>
  <c r="L50" i="92"/>
  <c r="L52" i="93" s="1"/>
  <c r="M50" i="92"/>
  <c r="M52" i="93" s="1"/>
  <c r="H51" i="92"/>
  <c r="H53" i="93" s="1"/>
  <c r="I51" i="92"/>
  <c r="I53" i="93" s="1"/>
  <c r="J51" i="92"/>
  <c r="J53" i="93" s="1"/>
  <c r="K51" i="92"/>
  <c r="K53" i="93" s="1"/>
  <c r="L51" i="92"/>
  <c r="L53" i="93" s="1"/>
  <c r="M51" i="92"/>
  <c r="M53" i="93" s="1"/>
  <c r="G48" i="92"/>
  <c r="G50" i="93" s="1"/>
  <c r="G49" i="92"/>
  <c r="G51" i="93" s="1"/>
  <c r="G50" i="92"/>
  <c r="G52" i="93" s="1"/>
  <c r="G47" i="92"/>
  <c r="G49" i="93" s="1"/>
  <c r="G41" i="92"/>
  <c r="G53" i="92" s="1"/>
  <c r="G2" i="124" l="1"/>
  <c r="P11" i="120" l="1"/>
  <c r="H14" i="120"/>
  <c r="H13" i="120"/>
  <c r="J28" i="118"/>
  <c r="C27" i="118"/>
  <c r="J27" i="118"/>
  <c r="J26" i="118"/>
  <c r="J25" i="118"/>
  <c r="F20" i="118"/>
  <c r="E20" i="118"/>
  <c r="J20" i="118"/>
  <c r="J19" i="118"/>
  <c r="J18" i="118"/>
  <c r="J17" i="118"/>
  <c r="J16" i="118"/>
  <c r="J15" i="118"/>
  <c r="J14" i="118"/>
  <c r="J13" i="118"/>
  <c r="F27" i="118"/>
  <c r="E27" i="118"/>
  <c r="E6" i="51"/>
  <c r="P26" i="112"/>
  <c r="P25" i="112"/>
  <c r="P17" i="93"/>
  <c r="O32" i="112"/>
  <c r="O31" i="112"/>
  <c r="P18" i="112"/>
  <c r="P17" i="112"/>
  <c r="P16" i="112"/>
  <c r="P15" i="112"/>
  <c r="P14" i="112"/>
  <c r="O14" i="112"/>
  <c r="P19" i="112" l="1"/>
  <c r="P18" i="120"/>
  <c r="P14" i="120"/>
  <c r="S14" i="120"/>
  <c r="O11" i="119"/>
  <c r="U11" i="119" s="1"/>
  <c r="U17" i="69"/>
  <c r="U9" i="69"/>
  <c r="O9" i="69"/>
  <c r="U20" i="69"/>
  <c r="G20" i="69"/>
  <c r="P11" i="53"/>
  <c r="M3" i="120"/>
  <c r="M3" i="53"/>
  <c r="G2" i="103" l="1"/>
  <c r="J22" i="118" l="1"/>
  <c r="I22" i="51"/>
  <c r="O62" i="97" l="1"/>
  <c r="O60" i="97"/>
  <c r="G61" i="97"/>
  <c r="G60" i="97"/>
  <c r="G21" i="119"/>
  <c r="O26" i="93"/>
  <c r="P30" i="93"/>
  <c r="P23" i="93"/>
  <c r="P25" i="93"/>
  <c r="P24" i="93"/>
  <c r="P22" i="93"/>
  <c r="P21" i="93"/>
  <c r="P18" i="93"/>
  <c r="P16" i="93"/>
  <c r="P14" i="93"/>
  <c r="P15" i="93"/>
  <c r="H52" i="112"/>
  <c r="I52" i="112"/>
  <c r="J52" i="112"/>
  <c r="K52" i="112"/>
  <c r="L52" i="112"/>
  <c r="M52" i="112"/>
  <c r="G52" i="112"/>
  <c r="P33" i="112"/>
  <c r="P24" i="112"/>
  <c r="P23" i="112"/>
  <c r="P22" i="112"/>
  <c r="K20" i="103"/>
  <c r="O21" i="112"/>
  <c r="O52" i="112" l="1"/>
  <c r="J20" i="103"/>
  <c r="K23" i="103"/>
  <c r="G13" i="103"/>
  <c r="E60" i="112"/>
  <c r="O3" i="119"/>
  <c r="E6" i="118"/>
  <c r="J3" i="116"/>
  <c r="J3" i="115"/>
  <c r="K3" i="114" l="1"/>
  <c r="I3" i="113"/>
  <c r="I3" i="112"/>
  <c r="I3" i="111"/>
  <c r="O18" i="120" l="1"/>
  <c r="N18" i="120"/>
  <c r="M18" i="120"/>
  <c r="L18" i="120"/>
  <c r="K18" i="120"/>
  <c r="P17" i="120"/>
  <c r="H17" i="120"/>
  <c r="S17" i="120" s="1"/>
  <c r="P16" i="120"/>
  <c r="H16" i="120"/>
  <c r="S16" i="120" s="1"/>
  <c r="P15" i="120"/>
  <c r="H15" i="120"/>
  <c r="S15" i="120" s="1"/>
  <c r="P13" i="120"/>
  <c r="S13" i="120"/>
  <c r="P12" i="120"/>
  <c r="H12" i="120"/>
  <c r="S12" i="120" s="1"/>
  <c r="H11" i="120"/>
  <c r="M21" i="119"/>
  <c r="L21" i="119"/>
  <c r="K21" i="119"/>
  <c r="J21" i="119"/>
  <c r="I21" i="119"/>
  <c r="H21" i="119"/>
  <c r="O20" i="119"/>
  <c r="U20" i="119" s="1"/>
  <c r="O19" i="119"/>
  <c r="U19" i="119" s="1"/>
  <c r="O18" i="119"/>
  <c r="U18" i="119" s="1"/>
  <c r="O17" i="119"/>
  <c r="U17" i="119" s="1"/>
  <c r="O16" i="119"/>
  <c r="U16" i="119" s="1"/>
  <c r="O15" i="119"/>
  <c r="U15" i="119" s="1"/>
  <c r="O14" i="119"/>
  <c r="U14" i="119" s="1"/>
  <c r="O13" i="119"/>
  <c r="U13" i="119" s="1"/>
  <c r="O12" i="119"/>
  <c r="U12" i="119" s="1"/>
  <c r="O10" i="119"/>
  <c r="U10" i="119" s="1"/>
  <c r="O9" i="119"/>
  <c r="U9" i="119" s="1"/>
  <c r="I27" i="118"/>
  <c r="H27" i="118"/>
  <c r="G27" i="118"/>
  <c r="D27" i="118"/>
  <c r="I20" i="118"/>
  <c r="H20" i="118"/>
  <c r="G20" i="118"/>
  <c r="D20" i="118"/>
  <c r="C20" i="118"/>
  <c r="Q16" i="116"/>
  <c r="Q15" i="116"/>
  <c r="Q14" i="116"/>
  <c r="Q13" i="116"/>
  <c r="Q12" i="116"/>
  <c r="Q17" i="116" s="1"/>
  <c r="Q23" i="115"/>
  <c r="Q22" i="115"/>
  <c r="Q21" i="115"/>
  <c r="Q20" i="115"/>
  <c r="Q19" i="115"/>
  <c r="Q18" i="115"/>
  <c r="Q17" i="115"/>
  <c r="Q16" i="115"/>
  <c r="Q24" i="115" s="1"/>
  <c r="Q12" i="115"/>
  <c r="Q11" i="115"/>
  <c r="Q13" i="115" s="1"/>
  <c r="Q12" i="114"/>
  <c r="H19" i="108" s="1"/>
  <c r="N62" i="113"/>
  <c r="M61" i="113"/>
  <c r="L61" i="113"/>
  <c r="K61" i="113"/>
  <c r="J61" i="113"/>
  <c r="I61" i="113"/>
  <c r="H61" i="113"/>
  <c r="G61" i="113"/>
  <c r="M60" i="113"/>
  <c r="M62" i="113" s="1"/>
  <c r="L60" i="113"/>
  <c r="K60" i="113"/>
  <c r="K62" i="113" s="1"/>
  <c r="J60" i="113"/>
  <c r="I60" i="113"/>
  <c r="I62" i="113" s="1"/>
  <c r="H60" i="113"/>
  <c r="G60" i="113"/>
  <c r="O60" i="113" s="1"/>
  <c r="N21" i="113"/>
  <c r="M21" i="113"/>
  <c r="L21" i="113"/>
  <c r="K21" i="113"/>
  <c r="J21" i="113"/>
  <c r="I21" i="113"/>
  <c r="H21" i="113"/>
  <c r="G21" i="113"/>
  <c r="O21" i="113" s="1"/>
  <c r="O20" i="113"/>
  <c r="O19" i="113"/>
  <c r="M57" i="112"/>
  <c r="L57" i="112"/>
  <c r="K57" i="112"/>
  <c r="J57" i="112"/>
  <c r="I57" i="112"/>
  <c r="H57" i="112"/>
  <c r="G57" i="112"/>
  <c r="M56" i="112"/>
  <c r="L56" i="112"/>
  <c r="K56" i="112"/>
  <c r="J56" i="112"/>
  <c r="I56" i="112"/>
  <c r="H56" i="112"/>
  <c r="G56" i="112"/>
  <c r="M55" i="112"/>
  <c r="L55" i="112"/>
  <c r="K55" i="112"/>
  <c r="J55" i="112"/>
  <c r="I55" i="112"/>
  <c r="H55" i="112"/>
  <c r="G55" i="112"/>
  <c r="M54" i="112"/>
  <c r="L54" i="112"/>
  <c r="K54" i="112"/>
  <c r="J54" i="112"/>
  <c r="I54" i="112"/>
  <c r="H54" i="112"/>
  <c r="G54" i="112"/>
  <c r="M53" i="112"/>
  <c r="L53" i="112"/>
  <c r="K53" i="112"/>
  <c r="J53" i="112"/>
  <c r="I53" i="112"/>
  <c r="H53" i="112"/>
  <c r="G53" i="112"/>
  <c r="M50" i="112"/>
  <c r="L50" i="112"/>
  <c r="K50" i="112"/>
  <c r="J50" i="112"/>
  <c r="I50" i="112"/>
  <c r="H50" i="112"/>
  <c r="G50" i="112"/>
  <c r="M49" i="112"/>
  <c r="L49" i="112"/>
  <c r="K49" i="112"/>
  <c r="J49" i="112"/>
  <c r="I49" i="112"/>
  <c r="H49" i="112"/>
  <c r="G49" i="112"/>
  <c r="M48" i="112"/>
  <c r="L48" i="112"/>
  <c r="K48" i="112"/>
  <c r="J48" i="112"/>
  <c r="I48" i="112"/>
  <c r="H48" i="112"/>
  <c r="G48" i="112"/>
  <c r="M47" i="112"/>
  <c r="L47" i="112"/>
  <c r="K47" i="112"/>
  <c r="J47" i="112"/>
  <c r="I47" i="112"/>
  <c r="H47" i="112"/>
  <c r="G47" i="112"/>
  <c r="M46" i="112"/>
  <c r="L46" i="112"/>
  <c r="K46" i="112"/>
  <c r="J46" i="112"/>
  <c r="I46" i="112"/>
  <c r="H46" i="112"/>
  <c r="G46" i="112"/>
  <c r="O34" i="112"/>
  <c r="J32" i="103" s="1"/>
  <c r="O33" i="112"/>
  <c r="J31" i="103" s="1"/>
  <c r="J30" i="103"/>
  <c r="J29" i="103"/>
  <c r="K25" i="103"/>
  <c r="O26" i="112"/>
  <c r="J25" i="103" s="1"/>
  <c r="J24" i="103"/>
  <c r="O24" i="112"/>
  <c r="J23" i="103" s="1"/>
  <c r="O23" i="112"/>
  <c r="K21" i="103"/>
  <c r="O22" i="112"/>
  <c r="E20" i="112"/>
  <c r="K17" i="103"/>
  <c r="O18" i="112"/>
  <c r="J17" i="103" s="1"/>
  <c r="O17" i="112"/>
  <c r="J16" i="103" s="1"/>
  <c r="O16" i="112"/>
  <c r="J15" i="103" s="1"/>
  <c r="O15" i="112"/>
  <c r="J14" i="103" s="1"/>
  <c r="J13" i="103"/>
  <c r="E13" i="112"/>
  <c r="M64" i="112"/>
  <c r="L64" i="112"/>
  <c r="K64" i="112"/>
  <c r="J64" i="112"/>
  <c r="I64" i="112"/>
  <c r="H64" i="112"/>
  <c r="G64" i="112"/>
  <c r="M63" i="112"/>
  <c r="L63" i="112"/>
  <c r="K63" i="112"/>
  <c r="J63" i="112"/>
  <c r="I63" i="112"/>
  <c r="H63" i="112"/>
  <c r="G63" i="112"/>
  <c r="M62" i="112"/>
  <c r="L62" i="112"/>
  <c r="K62" i="112"/>
  <c r="J62" i="112"/>
  <c r="I62" i="112"/>
  <c r="H62" i="112"/>
  <c r="G62" i="112"/>
  <c r="M61" i="112"/>
  <c r="L61" i="112"/>
  <c r="K61" i="112"/>
  <c r="J61" i="112"/>
  <c r="I61" i="112"/>
  <c r="H61" i="112"/>
  <c r="H25" i="108"/>
  <c r="H37" i="108" s="1"/>
  <c r="H18" i="120" l="1"/>
  <c r="S18" i="120" s="1"/>
  <c r="H62" i="113"/>
  <c r="J62" i="113"/>
  <c r="L62" i="113"/>
  <c r="O61" i="113"/>
  <c r="J22" i="103"/>
  <c r="J18" i="103"/>
  <c r="U21" i="119"/>
  <c r="Q33" i="115"/>
  <c r="H21" i="108" s="1"/>
  <c r="J21" i="103"/>
  <c r="O27" i="112"/>
  <c r="J28" i="103" s="1"/>
  <c r="J33" i="103" s="1"/>
  <c r="O50" i="112"/>
  <c r="O62" i="112"/>
  <c r="O64" i="112"/>
  <c r="O47" i="112"/>
  <c r="O49" i="112"/>
  <c r="E45" i="112"/>
  <c r="O46" i="112"/>
  <c r="K15" i="103"/>
  <c r="O48" i="112"/>
  <c r="K16" i="103"/>
  <c r="K14" i="103"/>
  <c r="O19" i="112"/>
  <c r="K13" i="103"/>
  <c r="K24" i="103"/>
  <c r="K22" i="103"/>
  <c r="O57" i="112"/>
  <c r="O56" i="112"/>
  <c r="O55" i="112"/>
  <c r="O54" i="112"/>
  <c r="O53" i="112"/>
  <c r="E51" i="112"/>
  <c r="O63" i="112"/>
  <c r="K29" i="103"/>
  <c r="K30" i="103"/>
  <c r="K31" i="103"/>
  <c r="K32" i="103"/>
  <c r="G62" i="113"/>
  <c r="S11" i="120"/>
  <c r="O62" i="113" l="1"/>
  <c r="K33" i="103"/>
  <c r="M33" i="103" s="1"/>
  <c r="O65" i="112"/>
  <c r="O67" i="112" s="1"/>
  <c r="H15" i="108" s="1"/>
  <c r="H17" i="108" s="1"/>
  <c r="J26" i="103"/>
  <c r="J34" i="103" s="1"/>
  <c r="K26" i="103"/>
  <c r="M26" i="103" s="1"/>
  <c r="J3" i="78"/>
  <c r="H35" i="108" l="1"/>
  <c r="H39" i="108" l="1"/>
  <c r="H27" i="108"/>
  <c r="K18" i="103" l="1"/>
  <c r="O21" i="93"/>
  <c r="G21" i="103" s="1"/>
  <c r="K34" i="103" l="1"/>
  <c r="M34" i="103" s="1"/>
  <c r="M18" i="103"/>
  <c r="H21" i="103"/>
  <c r="D14" i="98" l="1"/>
  <c r="E14" i="98"/>
  <c r="F14" i="98"/>
  <c r="G14" i="98"/>
  <c r="H14" i="98"/>
  <c r="I14" i="98"/>
  <c r="D15" i="98"/>
  <c r="E15" i="98"/>
  <c r="F15" i="98"/>
  <c r="G15" i="98"/>
  <c r="H15" i="98"/>
  <c r="I15" i="98"/>
  <c r="D16" i="98"/>
  <c r="E16" i="98"/>
  <c r="F16" i="98"/>
  <c r="G16" i="98"/>
  <c r="H16" i="98"/>
  <c r="I16" i="98"/>
  <c r="D17" i="98"/>
  <c r="E17" i="98"/>
  <c r="F17" i="98"/>
  <c r="G17" i="98"/>
  <c r="H17" i="98"/>
  <c r="I17" i="98"/>
  <c r="C15" i="98"/>
  <c r="C16" i="98"/>
  <c r="C17" i="98"/>
  <c r="C14" i="98"/>
  <c r="O22" i="93"/>
  <c r="G22" i="103" s="1"/>
  <c r="O23" i="93"/>
  <c r="O24" i="93"/>
  <c r="O25" i="93"/>
  <c r="H24" i="103" l="1"/>
  <c r="G24" i="103"/>
  <c r="H25" i="103"/>
  <c r="G25" i="103"/>
  <c r="H23" i="103"/>
  <c r="G23" i="103"/>
  <c r="G26" i="103" s="1"/>
  <c r="O51" i="93"/>
  <c r="O49" i="93"/>
  <c r="O53" i="93"/>
  <c r="O52" i="93"/>
  <c r="O50" i="93"/>
  <c r="H22" i="103" l="1"/>
  <c r="H26" i="103" s="1"/>
  <c r="G62" i="97"/>
  <c r="I3" i="97"/>
  <c r="H60" i="97"/>
  <c r="H62" i="97" s="1"/>
  <c r="I60" i="97"/>
  <c r="J60" i="97"/>
  <c r="J62" i="97" s="1"/>
  <c r="K60" i="97"/>
  <c r="L60" i="97"/>
  <c r="M60" i="97"/>
  <c r="H61" i="97"/>
  <c r="I61" i="97"/>
  <c r="J61" i="97"/>
  <c r="K61" i="97"/>
  <c r="K62" i="97" s="1"/>
  <c r="L61" i="97"/>
  <c r="L62" i="97" s="1"/>
  <c r="M61" i="97"/>
  <c r="N62" i="97"/>
  <c r="M62" i="97"/>
  <c r="I62" i="97"/>
  <c r="N21" i="97"/>
  <c r="M21" i="97"/>
  <c r="L21" i="97"/>
  <c r="K21" i="97"/>
  <c r="J21" i="97"/>
  <c r="I21" i="97"/>
  <c r="H21" i="97"/>
  <c r="G21" i="97"/>
  <c r="O20" i="97"/>
  <c r="O19" i="97"/>
  <c r="O61" i="97" l="1"/>
  <c r="O21" i="97"/>
  <c r="O64" i="97" l="1"/>
  <c r="O66" i="97" s="1"/>
  <c r="C18" i="96"/>
  <c r="C19" i="96" l="1"/>
  <c r="Q19" i="49"/>
  <c r="Q20" i="49"/>
  <c r="I3" i="93" l="1"/>
  <c r="I3" i="92"/>
  <c r="M41" i="92"/>
  <c r="M55" i="93" s="1"/>
  <c r="M42" i="92"/>
  <c r="M44" i="93" s="1"/>
  <c r="M43" i="92"/>
  <c r="M45" i="93" s="1"/>
  <c r="M44" i="92"/>
  <c r="M46" i="93" s="1"/>
  <c r="M45" i="92"/>
  <c r="M47" i="93" s="1"/>
  <c r="L45" i="92"/>
  <c r="L47" i="93" s="1"/>
  <c r="L44" i="92"/>
  <c r="L46" i="93" s="1"/>
  <c r="L43" i="92"/>
  <c r="L57" i="93" s="1"/>
  <c r="L42" i="92"/>
  <c r="L44" i="93" s="1"/>
  <c r="L41" i="92"/>
  <c r="L55" i="93" s="1"/>
  <c r="M43" i="93"/>
  <c r="O14" i="93"/>
  <c r="G42" i="92"/>
  <c r="H42" i="92"/>
  <c r="H56" i="93" s="1"/>
  <c r="I42" i="92"/>
  <c r="I56" i="93" s="1"/>
  <c r="J42" i="92"/>
  <c r="J56" i="93" s="1"/>
  <c r="K42" i="92"/>
  <c r="K56" i="93" s="1"/>
  <c r="G43" i="92"/>
  <c r="G57" i="93" s="1"/>
  <c r="H43" i="92"/>
  <c r="H57" i="93" s="1"/>
  <c r="I43" i="92"/>
  <c r="I57" i="93" s="1"/>
  <c r="J43" i="92"/>
  <c r="J57" i="93" s="1"/>
  <c r="K43" i="92"/>
  <c r="K57" i="93" s="1"/>
  <c r="G44" i="92"/>
  <c r="G58" i="93" s="1"/>
  <c r="H44" i="92"/>
  <c r="H58" i="93" s="1"/>
  <c r="I44" i="92"/>
  <c r="I58" i="93" s="1"/>
  <c r="J44" i="92"/>
  <c r="J58" i="93" s="1"/>
  <c r="K44" i="92"/>
  <c r="K58" i="93" s="1"/>
  <c r="G45" i="92"/>
  <c r="G47" i="93" s="1"/>
  <c r="H45" i="92"/>
  <c r="H47" i="93" s="1"/>
  <c r="I45" i="92"/>
  <c r="I47" i="93" s="1"/>
  <c r="J45" i="92"/>
  <c r="J47" i="93" s="1"/>
  <c r="K45" i="92"/>
  <c r="K47" i="93" s="1"/>
  <c r="H41" i="92"/>
  <c r="H55" i="93" s="1"/>
  <c r="I41" i="92"/>
  <c r="I55" i="93" s="1"/>
  <c r="J41" i="92"/>
  <c r="J55" i="93" s="1"/>
  <c r="K41" i="92"/>
  <c r="K55" i="93" s="1"/>
  <c r="I2" i="47"/>
  <c r="O31" i="93"/>
  <c r="O30" i="93"/>
  <c r="O29" i="93"/>
  <c r="O28" i="93"/>
  <c r="G29" i="103" s="1"/>
  <c r="O18" i="93"/>
  <c r="O17" i="93"/>
  <c r="O16" i="93"/>
  <c r="O15" i="93"/>
  <c r="G56" i="93" l="1"/>
  <c r="H15" i="103"/>
  <c r="G15" i="103"/>
  <c r="H17" i="103"/>
  <c r="G17" i="103"/>
  <c r="H30" i="103"/>
  <c r="G30" i="103"/>
  <c r="H14" i="103"/>
  <c r="G14" i="103"/>
  <c r="H16" i="103"/>
  <c r="G16" i="103"/>
  <c r="H31" i="103"/>
  <c r="G31" i="103"/>
  <c r="H32" i="103"/>
  <c r="G32" i="103"/>
  <c r="M57" i="93"/>
  <c r="O57" i="93" s="1"/>
  <c r="O19" i="93"/>
  <c r="H13" i="103"/>
  <c r="O32" i="93"/>
  <c r="O33" i="93" s="1"/>
  <c r="G55" i="93"/>
  <c r="O55" i="93" s="1"/>
  <c r="G43" i="93"/>
  <c r="M58" i="93"/>
  <c r="M56" i="93"/>
  <c r="G44" i="93"/>
  <c r="G45" i="93"/>
  <c r="K46" i="93"/>
  <c r="I46" i="93"/>
  <c r="J45" i="93"/>
  <c r="H45" i="93"/>
  <c r="J44" i="93"/>
  <c r="H44" i="93"/>
  <c r="K43" i="93"/>
  <c r="I43" i="93"/>
  <c r="L58" i="93"/>
  <c r="L43" i="93"/>
  <c r="L45" i="93"/>
  <c r="G46" i="93"/>
  <c r="J46" i="93"/>
  <c r="H46" i="93"/>
  <c r="K45" i="93"/>
  <c r="I45" i="93"/>
  <c r="K44" i="93"/>
  <c r="I44" i="93"/>
  <c r="J43" i="93"/>
  <c r="H43" i="93"/>
  <c r="L56" i="93"/>
  <c r="O47" i="93"/>
  <c r="G18" i="103" l="1"/>
  <c r="G33" i="103"/>
  <c r="P32" i="93"/>
  <c r="P33" i="93" s="1"/>
  <c r="H29" i="103"/>
  <c r="H33" i="103" s="1"/>
  <c r="H18" i="103"/>
  <c r="O58" i="93"/>
  <c r="P19" i="93"/>
  <c r="O56" i="93"/>
  <c r="O45" i="93"/>
  <c r="O46" i="93"/>
  <c r="O43" i="93"/>
  <c r="O44" i="93"/>
  <c r="G34" i="103" l="1"/>
  <c r="H34" i="103"/>
  <c r="O59" i="93"/>
  <c r="O61" i="93" s="1"/>
  <c r="H15" i="50" s="1"/>
  <c r="H43" i="88" l="1"/>
  <c r="H43" i="48"/>
  <c r="H14" i="53" l="1"/>
  <c r="P14" i="53"/>
  <c r="H12" i="53"/>
  <c r="S14" i="53" l="1"/>
  <c r="Q13" i="48" l="1"/>
  <c r="Q13" i="88"/>
  <c r="G21" i="47"/>
  <c r="G21" i="87"/>
  <c r="P13" i="53" l="1"/>
  <c r="O3" i="69"/>
  <c r="J3" i="49"/>
  <c r="K3" i="46"/>
  <c r="I2" i="88"/>
  <c r="I2" i="87"/>
  <c r="I2" i="48"/>
  <c r="M20" i="69"/>
  <c r="H16" i="80"/>
  <c r="O10" i="69" l="1"/>
  <c r="U10" i="69" s="1"/>
  <c r="O11" i="69"/>
  <c r="U11" i="69" s="1"/>
  <c r="O12" i="69"/>
  <c r="U12" i="69" s="1"/>
  <c r="O13" i="69"/>
  <c r="U13" i="69" s="1"/>
  <c r="O14" i="69"/>
  <c r="U14" i="69" s="1"/>
  <c r="O15" i="69"/>
  <c r="U15" i="69" s="1"/>
  <c r="O16" i="69"/>
  <c r="U16" i="69" s="1"/>
  <c r="O17" i="69"/>
  <c r="O18" i="69"/>
  <c r="U18" i="69" s="1"/>
  <c r="O19" i="69"/>
  <c r="U19" i="69" s="1"/>
  <c r="D20" i="51"/>
  <c r="D27" i="51" s="1"/>
  <c r="E20" i="51"/>
  <c r="E27" i="51" s="1"/>
  <c r="F20" i="51"/>
  <c r="F27" i="51" s="1"/>
  <c r="G20" i="51"/>
  <c r="G27" i="51" s="1"/>
  <c r="H20" i="51"/>
  <c r="H27" i="51" s="1"/>
  <c r="C20" i="51"/>
  <c r="Q13" i="78"/>
  <c r="Q14" i="78"/>
  <c r="Q15" i="78"/>
  <c r="Q16" i="78"/>
  <c r="Q12" i="78"/>
  <c r="Q17" i="49"/>
  <c r="Q18" i="49"/>
  <c r="Q21" i="49"/>
  <c r="Q22" i="49"/>
  <c r="Q23" i="49"/>
  <c r="Q16" i="49"/>
  <c r="Q12" i="49"/>
  <c r="Q11" i="49"/>
  <c r="Q12" i="46"/>
  <c r="N44" i="88"/>
  <c r="M44" i="88"/>
  <c r="L44" i="88"/>
  <c r="K44" i="88"/>
  <c r="J44" i="88"/>
  <c r="I44" i="88"/>
  <c r="H44" i="88"/>
  <c r="Q43" i="88"/>
  <c r="H35" i="88"/>
  <c r="Q24" i="88"/>
  <c r="Q23" i="88"/>
  <c r="Q22" i="88"/>
  <c r="Q21" i="88"/>
  <c r="Q20" i="88"/>
  <c r="Q19" i="88"/>
  <c r="Q17" i="88"/>
  <c r="Q16" i="88"/>
  <c r="Q15" i="88"/>
  <c r="Q14" i="88"/>
  <c r="H41" i="88"/>
  <c r="M17" i="87"/>
  <c r="N37" i="88" s="1"/>
  <c r="L17" i="87"/>
  <c r="M37" i="88" s="1"/>
  <c r="K17" i="87"/>
  <c r="L37" i="88" s="1"/>
  <c r="J17" i="87"/>
  <c r="K37" i="88" s="1"/>
  <c r="I17" i="87"/>
  <c r="J37" i="88" s="1"/>
  <c r="H17" i="87"/>
  <c r="I37" i="88" s="1"/>
  <c r="G17" i="87"/>
  <c r="H37" i="88" s="1"/>
  <c r="M16" i="87"/>
  <c r="L16" i="87"/>
  <c r="K16" i="87"/>
  <c r="J16" i="87"/>
  <c r="I16" i="87"/>
  <c r="H16" i="87"/>
  <c r="G16" i="87"/>
  <c r="M15" i="87"/>
  <c r="L15" i="87"/>
  <c r="K15" i="87"/>
  <c r="J15" i="87"/>
  <c r="I15" i="87"/>
  <c r="H15" i="87"/>
  <c r="M14" i="87"/>
  <c r="L14" i="87"/>
  <c r="K14" i="87"/>
  <c r="J14" i="87"/>
  <c r="I14" i="87"/>
  <c r="H14" i="87"/>
  <c r="G14" i="87"/>
  <c r="M13" i="87"/>
  <c r="L13" i="87"/>
  <c r="K13" i="87"/>
  <c r="J13" i="87"/>
  <c r="I13" i="87"/>
  <c r="H13" i="87"/>
  <c r="G13" i="87"/>
  <c r="Q23" i="48"/>
  <c r="Q22" i="48"/>
  <c r="Q21" i="48"/>
  <c r="Q20" i="48"/>
  <c r="Q43" i="48"/>
  <c r="I44" i="48"/>
  <c r="J44" i="48"/>
  <c r="K44" i="48"/>
  <c r="L44" i="48"/>
  <c r="M44" i="48"/>
  <c r="N44" i="48"/>
  <c r="H35" i="48"/>
  <c r="H44" i="48"/>
  <c r="Q24" i="48"/>
  <c r="Q19" i="48"/>
  <c r="Q17" i="48"/>
  <c r="Q16" i="48"/>
  <c r="Q15" i="48"/>
  <c r="Q14" i="48"/>
  <c r="H41" i="48"/>
  <c r="H15" i="47"/>
  <c r="H21" i="47" s="1"/>
  <c r="G13" i="47"/>
  <c r="G19" i="47" s="1"/>
  <c r="H39" i="48" s="1"/>
  <c r="Q44" i="88" l="1"/>
  <c r="H33" i="48"/>
  <c r="Q24" i="49"/>
  <c r="G19" i="87"/>
  <c r="H39" i="88" s="1"/>
  <c r="I19" i="87"/>
  <c r="J39" i="88" s="1"/>
  <c r="K19" i="87"/>
  <c r="L39" i="88" s="1"/>
  <c r="M19" i="87"/>
  <c r="N39" i="88" s="1"/>
  <c r="I34" i="88"/>
  <c r="Q34" i="88" s="1"/>
  <c r="H20" i="87"/>
  <c r="K34" i="88"/>
  <c r="J20" i="87"/>
  <c r="K40" i="88" s="1"/>
  <c r="M34" i="88"/>
  <c r="L20" i="87"/>
  <c r="I35" i="88"/>
  <c r="H21" i="87"/>
  <c r="I41" i="88" s="1"/>
  <c r="K35" i="88"/>
  <c r="J21" i="87"/>
  <c r="K41" i="88" s="1"/>
  <c r="M35" i="88"/>
  <c r="L21" i="87"/>
  <c r="H36" i="88"/>
  <c r="G22" i="87"/>
  <c r="J36" i="88"/>
  <c r="I22" i="87"/>
  <c r="L36" i="88"/>
  <c r="K22" i="87"/>
  <c r="N36" i="88"/>
  <c r="M22" i="87"/>
  <c r="N42" i="88" s="1"/>
  <c r="I33" i="88"/>
  <c r="H19" i="87"/>
  <c r="K33" i="88"/>
  <c r="J19" i="87"/>
  <c r="K39" i="88" s="1"/>
  <c r="M33" i="88"/>
  <c r="L19" i="87"/>
  <c r="M39" i="88" s="1"/>
  <c r="H34" i="88"/>
  <c r="G20" i="87"/>
  <c r="J34" i="88"/>
  <c r="I20" i="87"/>
  <c r="L34" i="88"/>
  <c r="K20" i="87"/>
  <c r="L40" i="88" s="1"/>
  <c r="N34" i="88"/>
  <c r="M20" i="87"/>
  <c r="N40" i="88" s="1"/>
  <c r="I21" i="87"/>
  <c r="J41" i="88" s="1"/>
  <c r="K21" i="87"/>
  <c r="L41" i="88" s="1"/>
  <c r="M21" i="87"/>
  <c r="N41" i="88" s="1"/>
  <c r="I36" i="88"/>
  <c r="H22" i="87"/>
  <c r="I42" i="88" s="1"/>
  <c r="K36" i="88"/>
  <c r="J22" i="87"/>
  <c r="M36" i="88"/>
  <c r="L22" i="87"/>
  <c r="I35" i="48"/>
  <c r="I41" i="48"/>
  <c r="H33" i="88"/>
  <c r="Q13" i="49"/>
  <c r="Q37" i="88"/>
  <c r="Q44" i="48"/>
  <c r="I39" i="88"/>
  <c r="H40" i="88"/>
  <c r="J40" i="88"/>
  <c r="M41" i="88"/>
  <c r="H42" i="88"/>
  <c r="J42" i="88"/>
  <c r="L42" i="88"/>
  <c r="J33" i="88"/>
  <c r="L33" i="88"/>
  <c r="N33" i="88"/>
  <c r="J35" i="88"/>
  <c r="L35" i="88"/>
  <c r="N35" i="88"/>
  <c r="I40" i="88"/>
  <c r="M40" i="88"/>
  <c r="K42" i="88"/>
  <c r="M42" i="88"/>
  <c r="Q36" i="88" l="1"/>
  <c r="Q33" i="49"/>
  <c r="Q41" i="88"/>
  <c r="Q35" i="88"/>
  <c r="Q39" i="88"/>
  <c r="Q33" i="88"/>
  <c r="Q42" i="88"/>
  <c r="Q40" i="88"/>
  <c r="O33" i="84"/>
  <c r="O32" i="84"/>
  <c r="O31" i="84"/>
  <c r="O30" i="84"/>
  <c r="O29" i="84"/>
  <c r="O28" i="84"/>
  <c r="O27" i="84"/>
  <c r="I2" i="84"/>
  <c r="H21" i="50" l="1"/>
  <c r="Q46" i="88"/>
  <c r="Q48" i="88" s="1"/>
  <c r="F2" i="80" l="1"/>
  <c r="L19" i="56"/>
  <c r="I19" i="56"/>
  <c r="Q17" i="78"/>
  <c r="I13" i="51"/>
  <c r="H16" i="53"/>
  <c r="H15" i="53"/>
  <c r="H13" i="53"/>
  <c r="S13" i="53" s="1"/>
  <c r="I19" i="51"/>
  <c r="L20" i="69"/>
  <c r="K20" i="69"/>
  <c r="J20" i="69"/>
  <c r="I20" i="69"/>
  <c r="H20" i="69"/>
  <c r="H11" i="53"/>
  <c r="S11" i="53" s="1"/>
  <c r="L17" i="53"/>
  <c r="M17" i="53"/>
  <c r="N17" i="53"/>
  <c r="O17" i="53"/>
  <c r="P12" i="53"/>
  <c r="S12" i="53" s="1"/>
  <c r="P15" i="53"/>
  <c r="P16" i="53"/>
  <c r="K17" i="53"/>
  <c r="I18" i="51"/>
  <c r="I17" i="51"/>
  <c r="I16" i="51"/>
  <c r="I15" i="51"/>
  <c r="I14" i="51"/>
  <c r="C27" i="51"/>
  <c r="I26" i="51"/>
  <c r="S16" i="53" l="1"/>
  <c r="H17" i="53"/>
  <c r="H25" i="50"/>
  <c r="H37" i="50" s="1"/>
  <c r="S15" i="53"/>
  <c r="P17" i="53"/>
  <c r="S17" i="53" s="1"/>
  <c r="I20" i="51"/>
  <c r="I25" i="51" s="1"/>
  <c r="H19" i="50" l="1"/>
  <c r="H17" i="50" s="1"/>
  <c r="H23" i="50" s="1"/>
  <c r="H35" i="50" s="1"/>
  <c r="I27" i="51"/>
  <c r="I28" i="51"/>
  <c r="M13" i="47"/>
  <c r="M19" i="47" s="1"/>
  <c r="H13" i="47"/>
  <c r="H19" i="47" s="1"/>
  <c r="J13" i="47"/>
  <c r="J19" i="47" s="1"/>
  <c r="K13" i="47"/>
  <c r="K19" i="47" s="1"/>
  <c r="L13" i="47"/>
  <c r="L19" i="47" s="1"/>
  <c r="I13" i="47"/>
  <c r="I19" i="47" s="1"/>
  <c r="I17" i="47"/>
  <c r="J37" i="48" s="1"/>
  <c r="J17" i="47"/>
  <c r="K37" i="48" s="1"/>
  <c r="K17" i="47"/>
  <c r="L37" i="48" s="1"/>
  <c r="L17" i="47"/>
  <c r="M37" i="48" s="1"/>
  <c r="M17" i="47"/>
  <c r="N37" i="48" s="1"/>
  <c r="I16" i="47"/>
  <c r="I22" i="47" s="1"/>
  <c r="J15" i="47"/>
  <c r="J21" i="47" s="1"/>
  <c r="K14" i="47"/>
  <c r="K20" i="47" s="1"/>
  <c r="M16" i="47"/>
  <c r="M22" i="47" s="1"/>
  <c r="H14" i="47"/>
  <c r="H20" i="47" s="1"/>
  <c r="H16" i="47"/>
  <c r="H22" i="47" s="1"/>
  <c r="I15" i="47"/>
  <c r="I21" i="47" s="1"/>
  <c r="J14" i="47"/>
  <c r="J20" i="47" s="1"/>
  <c r="L16" i="47"/>
  <c r="L22" i="47" s="1"/>
  <c r="M15" i="47"/>
  <c r="M21" i="47" s="1"/>
  <c r="I14" i="47"/>
  <c r="I20" i="47" s="1"/>
  <c r="L15" i="47"/>
  <c r="L21" i="47" s="1"/>
  <c r="J16" i="47"/>
  <c r="J22" i="47" s="1"/>
  <c r="L14" i="47"/>
  <c r="L20" i="47" s="1"/>
  <c r="G17" i="47"/>
  <c r="H37" i="48" s="1"/>
  <c r="G16" i="47"/>
  <c r="G22" i="47" s="1"/>
  <c r="K16" i="47"/>
  <c r="K22" i="47" s="1"/>
  <c r="H17" i="47"/>
  <c r="I37" i="48" s="1"/>
  <c r="M14" i="47"/>
  <c r="M20" i="47" s="1"/>
  <c r="G14" i="47"/>
  <c r="G20" i="47" s="1"/>
  <c r="K15" i="47"/>
  <c r="K21" i="47" s="1"/>
  <c r="L35" i="48" l="1"/>
  <c r="L41" i="48"/>
  <c r="N34" i="48"/>
  <c r="N40" i="48"/>
  <c r="L36" i="48"/>
  <c r="L42" i="48"/>
  <c r="Q37" i="48"/>
  <c r="K36" i="48"/>
  <c r="K42" i="48"/>
  <c r="J34" i="48"/>
  <c r="J40" i="48"/>
  <c r="M36" i="48"/>
  <c r="M42" i="48"/>
  <c r="J35" i="48"/>
  <c r="J41" i="48"/>
  <c r="I34" i="48"/>
  <c r="I40" i="48"/>
  <c r="L34" i="48"/>
  <c r="L40" i="48"/>
  <c r="J36" i="48"/>
  <c r="J42" i="48"/>
  <c r="J33" i="48"/>
  <c r="J39" i="48"/>
  <c r="L33" i="48"/>
  <c r="L39" i="48"/>
  <c r="I33" i="48"/>
  <c r="I39" i="48"/>
  <c r="H34" i="48"/>
  <c r="H40" i="48"/>
  <c r="H36" i="48"/>
  <c r="H42" i="48"/>
  <c r="M34" i="48"/>
  <c r="M40" i="48"/>
  <c r="M35" i="48"/>
  <c r="M41" i="48"/>
  <c r="N35" i="48"/>
  <c r="N41" i="48"/>
  <c r="K34" i="48"/>
  <c r="K40" i="48"/>
  <c r="I36" i="48"/>
  <c r="I42" i="48"/>
  <c r="N36" i="48"/>
  <c r="N42" i="48"/>
  <c r="K35" i="48"/>
  <c r="K41" i="48"/>
  <c r="M33" i="48"/>
  <c r="M39" i="48"/>
  <c r="K33" i="48"/>
  <c r="K39" i="48"/>
  <c r="N33" i="48"/>
  <c r="N39" i="48"/>
  <c r="Q36" i="48" l="1"/>
  <c r="Q34" i="48"/>
  <c r="Q33" i="48"/>
  <c r="Q35" i="48"/>
  <c r="Q42" i="48"/>
  <c r="Q40" i="48"/>
  <c r="Q39" i="48"/>
  <c r="Q41" i="48"/>
  <c r="Q46" i="48" l="1"/>
  <c r="Q48" i="48" s="1"/>
  <c r="H27" i="50" l="1"/>
  <c r="H39" i="50"/>
  <c r="O64" i="113"/>
  <c r="O66" i="113" s="1"/>
</calcChain>
</file>

<file path=xl/sharedStrings.xml><?xml version="1.0" encoding="utf-8"?>
<sst xmlns="http://schemas.openxmlformats.org/spreadsheetml/2006/main" count="1268" uniqueCount="451">
  <si>
    <t>Row</t>
  </si>
  <si>
    <t>Sunday</t>
  </si>
  <si>
    <t>Service Category</t>
  </si>
  <si>
    <t>Number of Collections per Week</t>
  </si>
  <si>
    <t>Truck Type</t>
  </si>
  <si>
    <t>Monday</t>
  </si>
  <si>
    <t>Tuesday</t>
  </si>
  <si>
    <t>Wednesday</t>
  </si>
  <si>
    <t>Thursday</t>
  </si>
  <si>
    <t>Friday</t>
  </si>
  <si>
    <t>Saturday</t>
  </si>
  <si>
    <t>Table of Contents</t>
  </si>
  <si>
    <t>Contents</t>
  </si>
  <si>
    <t>Page</t>
  </si>
  <si>
    <t xml:space="preserve">Container Type/Size                          </t>
  </si>
  <si>
    <t>pulls</t>
  </si>
  <si>
    <t xml:space="preserve">Container/Service Type                         </t>
  </si>
  <si>
    <t>Bin Recycling</t>
  </si>
  <si>
    <t>Green Waste</t>
  </si>
  <si>
    <t>Total Containers</t>
  </si>
  <si>
    <t>Total</t>
  </si>
  <si>
    <t># of Truck Routes</t>
  </si>
  <si>
    <t>Proposed Rates</t>
  </si>
  <si>
    <t>Months</t>
  </si>
  <si>
    <t>Proposing Company:</t>
  </si>
  <si>
    <t>Rolloff Service</t>
  </si>
  <si>
    <t>Operations</t>
  </si>
  <si>
    <t>Subtotal: Operations Costs</t>
  </si>
  <si>
    <t>General, Administrative and Profit</t>
  </si>
  <si>
    <t>Other</t>
  </si>
  <si>
    <t>Tons Collected</t>
  </si>
  <si>
    <t>Tons Diverted</t>
  </si>
  <si>
    <t>Operations Cost Per Ton Collected</t>
  </si>
  <si>
    <t>Revenue Requirement per Ton Collected</t>
  </si>
  <si>
    <t>Failure to complete and submit this form will deem the proposer's franchise proposal non-responsive.</t>
  </si>
  <si>
    <t>Month</t>
  </si>
  <si>
    <t>Reference</t>
  </si>
  <si>
    <t xml:space="preserve">Fuel </t>
  </si>
  <si>
    <t>TONNAGE DIVERSION PLAN</t>
  </si>
  <si>
    <t>RATE PROPOSAL FORMS</t>
  </si>
  <si>
    <t>3-A</t>
  </si>
  <si>
    <t>3-B</t>
  </si>
  <si>
    <t>3-C</t>
  </si>
  <si>
    <t>3-D</t>
  </si>
  <si>
    <t>ATTACHMENT 3</t>
  </si>
  <si>
    <t>4-C</t>
  </si>
  <si>
    <t>4-D</t>
  </si>
  <si>
    <t>Tonnage Diversion Plan</t>
  </si>
  <si>
    <t>Total Routes</t>
  </si>
  <si>
    <t>Transfer Station, Transport, MRF costs</t>
  </si>
  <si>
    <t>Transformation Costs (WTE)</t>
  </si>
  <si>
    <t>Container Depreciation/Amortization Costs</t>
  </si>
  <si>
    <t>C&amp;D</t>
  </si>
  <si>
    <t>Transformation</t>
  </si>
  <si>
    <t>Total Diverted</t>
  </si>
  <si>
    <t>Tons Diverted as % of Tons Collected</t>
  </si>
  <si>
    <t>3-E</t>
  </si>
  <si>
    <t>Multi-Family &amp; Commercial Customers with Bin Refuse Service</t>
  </si>
  <si>
    <t>Refuse Bins</t>
  </si>
  <si>
    <t>4-A</t>
  </si>
  <si>
    <t>Number of Container Collections per Week</t>
  </si>
  <si>
    <t>per ton</t>
  </si>
  <si>
    <t>PROPOSED FIRST-YEAR BIN RATE REVENUE - CALCULATED REVENUE</t>
  </si>
  <si>
    <t>tons</t>
  </si>
  <si>
    <t>SUMMARY OF PROPOSED ESTIMATED FIRST-YEAR RATE REVENUE</t>
  </si>
  <si>
    <t>Projected Revenue Requirement for First Twelve Months of Franchise Agreement</t>
  </si>
  <si>
    <t>Total Route Days / Week</t>
  </si>
  <si>
    <t>Total Route Hours / Week (2)</t>
  </si>
  <si>
    <t>N/A</t>
  </si>
  <si>
    <t>Total for Franchise Agreement</t>
  </si>
  <si>
    <t>(1) For example, 8, 9 or 10 hour days.</t>
  </si>
  <si>
    <t>(2) Total Route Days / Week multiplied by Hours Per Route Per Day</t>
  </si>
  <si>
    <t>1.5 Cubic yard - Refuse</t>
  </si>
  <si>
    <t>2 Cubic Yard - Refuse</t>
  </si>
  <si>
    <t>3 Cubic Yard - Refuse</t>
  </si>
  <si>
    <t>4 Cubic Yard - Refuse</t>
  </si>
  <si>
    <t>3 Cubic Yard - Compacting Bin</t>
  </si>
  <si>
    <t>Recycling: ___ Cubic Yards</t>
  </si>
  <si>
    <t>Other: ________________________</t>
  </si>
  <si>
    <t xml:space="preserve">PROPOSED FIRST-YEAR BIN RATE REVENUE - PROPOSED RATES </t>
  </si>
  <si>
    <t>STANDARD COMMERCIAL SERVICE</t>
  </si>
  <si>
    <t>3-F</t>
  </si>
  <si>
    <t>Bulky Items</t>
  </si>
  <si>
    <t>Scout Truck Service</t>
  </si>
  <si>
    <t>Roll-Off Box</t>
  </si>
  <si>
    <t>Hours Per Route Per Day (1)</t>
  </si>
  <si>
    <t>Enter proposed rates in bolded boxes.</t>
  </si>
  <si>
    <t>Service Levels</t>
  </si>
  <si>
    <t>Failure to complete and submit this form will deem the proposer's commercial franchise proposal non-responsive.</t>
  </si>
  <si>
    <t xml:space="preserve">                                                                                              </t>
  </si>
  <si>
    <t>1.5 Cubic Yard - Refuse</t>
  </si>
  <si>
    <t>Contractor Rates for Services Provided</t>
  </si>
  <si>
    <t>Locking Lid Service</t>
  </si>
  <si>
    <t>Roll-Out Service</t>
  </si>
  <si>
    <t>Standard Rolloff Box</t>
  </si>
  <si>
    <t>Compactor Rolloff Box</t>
  </si>
  <si>
    <t>(1) Refuse transfer and disposal without processing</t>
  </si>
  <si>
    <t>Inert Materials (Asphalt, Concrete, Dirt, etc.)</t>
  </si>
  <si>
    <t>Wood Waste</t>
  </si>
  <si>
    <t>Pull Charge (per pull):</t>
  </si>
  <si>
    <t>Dump/Processing Charge (per ton):</t>
  </si>
  <si>
    <t>Dump Fee (1)</t>
  </si>
  <si>
    <t>Commingled Recyclables Processing Fee (2)</t>
  </si>
  <si>
    <t>Mixed Waste Processing Fee (3)</t>
  </si>
  <si>
    <t>per pull</t>
  </si>
  <si>
    <t>per dry run</t>
  </si>
  <si>
    <t>per cleaning</t>
  </si>
  <si>
    <t>Temporary Bins (Per Pickup) (1)</t>
  </si>
  <si>
    <t>(1) Disposal included</t>
  </si>
  <si>
    <t xml:space="preserve">3 Cubic Yard Bin </t>
  </si>
  <si>
    <t>Temporary Bin Dry Run Fee (2)</t>
  </si>
  <si>
    <t>(2) After 30 minutes of wait time</t>
  </si>
  <si>
    <t>Bin Cleanings (3)</t>
  </si>
  <si>
    <t>Commercial Bulky Waste Pickup (Per Item):</t>
  </si>
  <si>
    <t>First Item on Each Service Call</t>
  </si>
  <si>
    <t>Each Additional Item Per Same Service Call</t>
  </si>
  <si>
    <t>per pickup</t>
  </si>
  <si>
    <t>dollars per item</t>
  </si>
  <si>
    <t>per bin per pickup</t>
  </si>
  <si>
    <t>Emergency Collection and Disposal (4)</t>
  </si>
  <si>
    <t>(4) Includes one collection vehicle and one crew member</t>
  </si>
  <si>
    <t>pickups</t>
  </si>
  <si>
    <t xml:space="preserve">Contractor Rate </t>
  </si>
  <si>
    <t>No Charge</t>
  </si>
  <si>
    <t>Scout Service</t>
  </si>
  <si>
    <t>Scout Service - Charge Per Container</t>
  </si>
  <si>
    <t>Proposed First Year Revenue</t>
  </si>
  <si>
    <t>Total Annual Revenue</t>
  </si>
  <si>
    <t>Temporary Bin and Other Service Revenue</t>
  </si>
  <si>
    <t>Rolloff Box Service Revenue</t>
  </si>
  <si>
    <t>Proposed First Year Annual Rate Revenue</t>
  </si>
  <si>
    <t>(3) In excess of one cleaning per year at no additional charge</t>
  </si>
  <si>
    <t>Recycling: All Container Sizes</t>
  </si>
  <si>
    <t>Total Revenue</t>
  </si>
  <si>
    <t>Temporary Bin Services</t>
  </si>
  <si>
    <t>Service Description</t>
  </si>
  <si>
    <t>3-H</t>
  </si>
  <si>
    <t>Processing Fee, Mixed Residential Refuse and Recyclables</t>
  </si>
  <si>
    <t>July</t>
  </si>
  <si>
    <t>August</t>
  </si>
  <si>
    <t>September</t>
  </si>
  <si>
    <t>October</t>
  </si>
  <si>
    <t>November</t>
  </si>
  <si>
    <t>December</t>
  </si>
  <si>
    <t>January</t>
  </si>
  <si>
    <t>February</t>
  </si>
  <si>
    <t>March</t>
  </si>
  <si>
    <t>April</t>
  </si>
  <si>
    <t>May</t>
  </si>
  <si>
    <t>June</t>
  </si>
  <si>
    <t>Total Revenue Paid to Contractor</t>
  </si>
  <si>
    <t>COMPENSATION PAID TO CONTRACTOR</t>
  </si>
  <si>
    <t>Total Pull Charges:</t>
  </si>
  <si>
    <t>Sub-Total, Commercial Revenue</t>
  </si>
  <si>
    <t>(Excludes Residential Processing)</t>
  </si>
  <si>
    <t>Cost Category</t>
  </si>
  <si>
    <t>Annual Cost</t>
  </si>
  <si>
    <t>Vehicle Depreciation</t>
  </si>
  <si>
    <t>Route Supplies / Other</t>
  </si>
  <si>
    <t>Total (1)</t>
  </si>
  <si>
    <t xml:space="preserve">Please enter the proposed costs associated with each cost category in the bolded box. </t>
  </si>
  <si>
    <t>TRUCK OPERATING COSTS BREAKDOWN</t>
  </si>
  <si>
    <t>PROJECTED REVENUE REQUIREMENT FOR COMMERCIAL SOLID WASTE COLLECTION OPERATIONS</t>
  </si>
  <si>
    <t>THE FIRST TWELVE MONTHS OF FRANCHISE AGREEMENT</t>
  </si>
  <si>
    <t>Vehicle Maintenance</t>
  </si>
  <si>
    <t>Drivers (total payroll cost)</t>
  </si>
  <si>
    <t>Supervisors (total payroll cost)</t>
  </si>
  <si>
    <t>Extra Empty Charge for regular bin service</t>
  </si>
  <si>
    <t>Extra Empty Charge for compactor bin service</t>
  </si>
  <si>
    <t>per occurrence</t>
  </si>
  <si>
    <t>10-Yard Concrete Wash-Out Bin (low-boy pumping fee)</t>
  </si>
  <si>
    <t>FY 2014-15</t>
  </si>
  <si>
    <t>FY 2013-14</t>
  </si>
  <si>
    <t>1.5 Cubic Yard - Recycling</t>
  </si>
  <si>
    <t>2 Cubic Yard - Recycling</t>
  </si>
  <si>
    <t>3 Cubic Yard - Recycling</t>
  </si>
  <si>
    <t>4 Cubic Yard - Recycling</t>
  </si>
  <si>
    <t>Commercial/Multi-Family</t>
  </si>
  <si>
    <t>Restaurant</t>
  </si>
  <si>
    <t>Recycling Bins</t>
  </si>
  <si>
    <t>Scout Service - Charge Per Container (2)</t>
  </si>
  <si>
    <t>Relationship of Proposed 3-Yard Bin, 1x Week Rate to Other Rates (3)</t>
  </si>
  <si>
    <t>(3) Service levels for which there are existing rates are set at the current relationship between that rate and the 3-yard bin, 1x week rate.</t>
  </si>
  <si>
    <t xml:space="preserve">Container/Service Count </t>
  </si>
  <si>
    <t>Proposed Monthly Rate Revenue</t>
  </si>
  <si>
    <t>RESTAURANT BIN SERVICE</t>
  </si>
  <si>
    <t xml:space="preserve">Total </t>
  </si>
  <si>
    <t>per hour</t>
  </si>
  <si>
    <t>Service Count</t>
  </si>
  <si>
    <t>Other Roll-off Charges</t>
  </si>
  <si>
    <t>Total Dump/Processing Charges</t>
  </si>
  <si>
    <t>Total Annual Roll-off Revenue</t>
  </si>
  <si>
    <t>Inert Processing</t>
  </si>
  <si>
    <t>Projected Annual Revenue - Restaurants</t>
  </si>
  <si>
    <t>Projected Monthly Revenue - Restaurants</t>
  </si>
  <si>
    <t>Projected Monthly Revenue - Commercial/MF</t>
  </si>
  <si>
    <t>Projected Annual Revenue - Commercial/MF</t>
  </si>
  <si>
    <t>STANDARD COMMERCIAL SERVICE (EXCLUDING RESTAURANTS)</t>
  </si>
  <si>
    <t>Organics Processing/Disposal Costs</t>
  </si>
  <si>
    <t>Landfill Disposal Costs (b)</t>
  </si>
  <si>
    <t>(b) Includes actual disposal costs at landfill, excluding transfer, transport and MRF costs to be included on Row 3.</t>
  </si>
  <si>
    <t>(c) Net revenue should be entered as a negative value.</t>
  </si>
  <si>
    <t xml:space="preserve">Less Recyclable Material Sales Revenues (c) </t>
  </si>
  <si>
    <t>Annualized Auditing Fee (d)</t>
  </si>
  <si>
    <t>Temp Bins</t>
  </si>
  <si>
    <t>Street Trash Receptacles</t>
  </si>
  <si>
    <t>Other: _____________________</t>
  </si>
  <si>
    <t>Crew Size per Truck</t>
  </si>
  <si>
    <r>
      <rPr>
        <u/>
        <sz val="12"/>
        <rFont val="Book Antiqua"/>
        <family val="1"/>
      </rPr>
      <t>Instructions:</t>
    </r>
    <r>
      <rPr>
        <sz val="12"/>
        <rFont val="Book Antiqua"/>
        <family val="1"/>
      </rPr>
      <t xml:space="preserve"> Ensure revenue is correctly calculated on this sheet.</t>
    </r>
  </si>
  <si>
    <t>Food Waste</t>
  </si>
  <si>
    <t>Recycling Bins (set at 33.3% of refuse bin rate)</t>
  </si>
  <si>
    <t>Temporary Bin Service</t>
  </si>
  <si>
    <r>
      <rPr>
        <u/>
        <sz val="12"/>
        <rFont val="Book Antiqua"/>
        <family val="1"/>
      </rPr>
      <t>Instructions:</t>
    </r>
    <r>
      <rPr>
        <sz val="12"/>
        <rFont val="Book Antiqua"/>
        <family val="1"/>
      </rPr>
      <t xml:space="preserve"> Enter proposed rate for the monthly collection of a three cubic-yard bin once per week on row 4. All other rates on this page (Attachment 3-B) should calculate in a preset relationship to the proposed three-yard rate. See relationship of rates listed below; this represents the relationship between existing rates.  </t>
    </r>
  </si>
  <si>
    <r>
      <rPr>
        <u/>
        <sz val="12"/>
        <rFont val="Book Antiqua"/>
        <family val="1"/>
      </rPr>
      <t>Instructions:</t>
    </r>
    <r>
      <rPr>
        <sz val="12"/>
        <rFont val="Book Antiqua"/>
        <family val="1"/>
      </rPr>
      <t xml:space="preserve"> Enter proposed rate for the monthly collection of a three cubic-yard bin once per week on row 4. All other rates on this page (Attachment 3-D) should calculate in a preset relationship to the proposed three-yard rate. See relationship of rates listed below; this represents the relationship between existing rates.  </t>
    </r>
  </si>
  <si>
    <t xml:space="preserve">Locking Lids </t>
  </si>
  <si>
    <t>Locking Lids</t>
  </si>
  <si>
    <t>PROPOSED FIRST YEAR ROLL-OFF BOX REVENUE</t>
  </si>
  <si>
    <t>Estimated Service Volume/Year (1)</t>
  </si>
  <si>
    <t>TOTAL ANNUAL REVENUE REQUIREMENT</t>
  </si>
  <si>
    <t>(this rate should be no higher than the rate proposed on Row 7 below)</t>
  </si>
  <si>
    <t>(2) Preset at current rates.</t>
  </si>
  <si>
    <t>(2) Excludes material revenues credited to the City</t>
  </si>
  <si>
    <t>(3) Includes residue disposal</t>
  </si>
  <si>
    <t>(1) Annual Cost column total in Row 7 should match Attachment 4-A, Row 2, Column Total Annual Revenue Requirement.</t>
  </si>
  <si>
    <t xml:space="preserve">(1) Locking lids are charged at a flat rate, irrespective of frequency. </t>
  </si>
  <si>
    <t>Locking Lids (1)(2)</t>
  </si>
  <si>
    <t>Residential Processing Revenue for City-Collected Solid Waste</t>
  </si>
  <si>
    <t>Total Estimated First-Year Rate Revenue (Before discount, if awarded both services)</t>
  </si>
  <si>
    <t>Commercial Revenue with Rate Reduction</t>
  </si>
  <si>
    <t>Residential Processing Revenue with Rate Reduction</t>
  </si>
  <si>
    <t>Total Estimated First-Year Rate Revenue with Reductions for Award of Both Services</t>
  </si>
  <si>
    <t>Row 5 + Row 6</t>
  </si>
  <si>
    <t>Rate Reduction for Award of Both Services:</t>
  </si>
  <si>
    <t>% Reduction to Commercial Rates (1)</t>
  </si>
  <si>
    <t>% Reduction to Residential Processing Rates for City-Collected Solid Waste (1)</t>
  </si>
  <si>
    <t xml:space="preserve">Recycling Bins </t>
  </si>
  <si>
    <t>Container/Service Count</t>
  </si>
  <si>
    <t>per load</t>
  </si>
  <si>
    <t>After-Hours Surcharge (7)</t>
  </si>
  <si>
    <t>(5) After 30 minutes of wait time.</t>
  </si>
  <si>
    <t>(6) For cleaning services in excess of once per year.</t>
  </si>
  <si>
    <t>(7) After-hour surcharge does not apply to morning deliveries or pulls. If both delivery and pull are requested after hours, only one after-hour surcharge applies.</t>
  </si>
  <si>
    <t>(4) Additional fee for 95% diversion of C&amp;D debris roll-off box loads.</t>
  </si>
  <si>
    <t>95% C&amp;D Roll-Off Box Diversion (4)</t>
  </si>
  <si>
    <t>Rolloff Box Dry Run Fee (5)</t>
  </si>
  <si>
    <t>Rolloff Box Cleaning Fee (6)</t>
  </si>
  <si>
    <t>Street Sweeping</t>
  </si>
  <si>
    <t>Bulky Item Pickup, Holiday Trees, Abandoned Items, Sidewalk Receptacles, Other</t>
  </si>
  <si>
    <t>PROJECTED TRUCK ROUTES AND TRUCK ROUTE HOURS</t>
  </si>
  <si>
    <t xml:space="preserve">Proposing Company: </t>
  </si>
  <si>
    <t>Driver wages, including overtime</t>
  </si>
  <si>
    <t>Payroll taxes and employee benefits</t>
  </si>
  <si>
    <t>Fuel and oil</t>
  </si>
  <si>
    <t>Vehicle amortization/depreciation</t>
  </si>
  <si>
    <t>Vehicle Insurance</t>
  </si>
  <si>
    <t>Allocated portion of supervisor wages and benefits</t>
  </si>
  <si>
    <t>Uniforms and other vehicle operation costs</t>
  </si>
  <si>
    <t>Annual vehicle route hours (Row 10 x 52 weeks)</t>
  </si>
  <si>
    <t>Average cost per hour (Row 9 / Row 11)</t>
  </si>
  <si>
    <t>PROJECTED ANNUAL COSTS FOR ONE COMMERCIAL REFUSE COLLECTION VEHICLE</t>
  </si>
  <si>
    <t>Projected Truck Routes and Truck Route Hours</t>
  </si>
  <si>
    <t>Annual Costs for One Standard Commercial Refuse Collection Vehicle</t>
  </si>
  <si>
    <t>Vehicle route hours per week (1)</t>
  </si>
  <si>
    <t>Total annual cost for one collection vehicle</t>
  </si>
  <si>
    <t>Commercial Mixed Waste</t>
  </si>
  <si>
    <t>Mixed Waste Bins</t>
  </si>
  <si>
    <t>Recyclables</t>
  </si>
  <si>
    <t>Holiday Trees/Bulky Items/Abandoned Items/Special Events/Street Receptacles/Other</t>
  </si>
  <si>
    <t>Commercial Recyclables (Separately-Collected)</t>
  </si>
  <si>
    <t>Proposed Monthly Rates (Preset at Current Rates)</t>
  </si>
  <si>
    <t>Monthly Service Count</t>
  </si>
  <si>
    <t>Proposed Rate Revenue</t>
  </si>
  <si>
    <t>Months per year</t>
  </si>
  <si>
    <t>Special Bin Service Revenue</t>
  </si>
  <si>
    <t>Total Monthly Special Bin Service Revenue</t>
  </si>
  <si>
    <t>Annual Special Bin Service Revenue</t>
  </si>
  <si>
    <t>Attach. 3-F, Row 21</t>
  </si>
  <si>
    <t xml:space="preserve">Container Type/Size              </t>
  </si>
  <si>
    <t>3-I</t>
  </si>
  <si>
    <t>Processing Fee, Residential Green Waste</t>
  </si>
  <si>
    <t>Street Sweepings Direct-Hauled by the City</t>
  </si>
  <si>
    <t>Commingled Recyclables</t>
  </si>
  <si>
    <t xml:space="preserve">Proposed Diversion Rate for Commercial &amp; Roll-off Material Collected: </t>
  </si>
  <si>
    <t>Proposed Contactor Rate</t>
  </si>
  <si>
    <t>(1) Estimate based on CY 2015 tonnage from Attachment 2-H.</t>
  </si>
  <si>
    <t>Residential Processing Rates and Revenue</t>
  </si>
  <si>
    <t xml:space="preserve">(2) If company is able to process mixed green and food waste from residential customers, please provide a cost per ton. </t>
  </si>
  <si>
    <t>(a) Includes Driver/Helper/Supervisor Wages and Benefits, Vehicle Depreciation and Maintenance, Vehicle Insurance, Fuel, Uniforms and Other Route Costs.</t>
  </si>
  <si>
    <t>Locking Lid Service (1)</t>
  </si>
  <si>
    <t>OPTION 1</t>
  </si>
  <si>
    <t>Restaurant Bins</t>
  </si>
  <si>
    <t xml:space="preserve">Total Projected Monthly Rate Revenue - Commercial </t>
  </si>
  <si>
    <t>Projected Annual Revenue - Commercial</t>
  </si>
  <si>
    <t xml:space="preserve">COMMERCIAL SERVICE </t>
  </si>
  <si>
    <t>COMMERCIAL SERVICE</t>
  </si>
  <si>
    <t>Commercial Recycling</t>
  </si>
  <si>
    <t>Restaurant Recycling</t>
  </si>
  <si>
    <t>Total Recycling Bins</t>
  </si>
  <si>
    <t>Mixed Waste Bins (Excluding Restaurant)</t>
  </si>
  <si>
    <t>Containers</t>
  </si>
  <si>
    <t>Mixed Waste Bins (excluding Restaurant)</t>
  </si>
  <si>
    <t>Mixed Waste Bins (Excluding Restaurants)</t>
  </si>
  <si>
    <t>Total Mixed Waste Containers (Excluding Restaurants)</t>
  </si>
  <si>
    <t>Total Recycling Containers</t>
  </si>
  <si>
    <t>Total Restaurant Containers</t>
  </si>
  <si>
    <t>OPTION 2</t>
  </si>
  <si>
    <t xml:space="preserve">Mixed Waste or Refuse Bins </t>
  </si>
  <si>
    <t xml:space="preserve">1.5 Cubic Yard </t>
  </si>
  <si>
    <t xml:space="preserve">2 Cubic Yard </t>
  </si>
  <si>
    <t xml:space="preserve">3 Cubic Yard </t>
  </si>
  <si>
    <t xml:space="preserve">4 Cubic Yard </t>
  </si>
  <si>
    <t>3 Cubic Yard Compactor</t>
  </si>
  <si>
    <t>Option 1</t>
  </si>
  <si>
    <t>Commercial Bin Revenue</t>
  </si>
  <si>
    <t>8a</t>
  </si>
  <si>
    <t>8b</t>
  </si>
  <si>
    <t>R1+R2+R3+R4</t>
  </si>
  <si>
    <t>Option 2</t>
  </si>
  <si>
    <t>3-J</t>
  </si>
  <si>
    <t>PROPOSED FIRST-YEAR  COMMERCIAL BIN RATE REVENUE - PROPOSED RATES</t>
  </si>
  <si>
    <t>PROPOSED FIRST-YEAR COMMERCIAL BIN RATE REVENUE - TOTAL RATE REVENUE</t>
  </si>
  <si>
    <t>PROPOSED FIRST-YEAR COMMERCIAL BIN RATE REVENUE -  CONTAINER COUNT AND TOTAL RATE REVENUE</t>
  </si>
  <si>
    <t>Weekly Capacity (Cubic Yards)</t>
  </si>
  <si>
    <t>Summary of Proposed Estimated First-Year Rate Revenue</t>
  </si>
  <si>
    <t>Proposed First-Year Special Bin Service Revenue (Locking Lid and Scout Service)</t>
  </si>
  <si>
    <t xml:space="preserve">Proposed Commercial First-Year Bin Rate Revenue - Proposed Rates </t>
  </si>
  <si>
    <t>Proposed First-Year Temporary Bin and Other Revenue</t>
  </si>
  <si>
    <t xml:space="preserve">Proposed First-Year Roll-off Box Revenue </t>
  </si>
  <si>
    <t>Tons Collected (From Att. 3-H, Row 15)</t>
  </si>
  <si>
    <t>(e) $150,000 over the eight-year term.</t>
  </si>
  <si>
    <t>ATTACHMENT 4</t>
  </si>
  <si>
    <t>Proposed First-Year Residential Solid Waste Processing Revenue</t>
  </si>
  <si>
    <t>4-B</t>
  </si>
  <si>
    <t>4-E</t>
  </si>
  <si>
    <t>4-F</t>
  </si>
  <si>
    <t>4-G</t>
  </si>
  <si>
    <t>4-H</t>
  </si>
  <si>
    <t>4-I</t>
  </si>
  <si>
    <t>4-J</t>
  </si>
  <si>
    <t>Attach. 3-D, Row 21</t>
  </si>
  <si>
    <t>Attach. 3-G, Row 6</t>
  </si>
  <si>
    <t>Row 5 x (1 + Row 8a)</t>
  </si>
  <si>
    <t>Row 6 x (1 + Row 8b)</t>
  </si>
  <si>
    <t>Row 9 + Row 10</t>
  </si>
  <si>
    <t>Attach. 4-D, Row 21</t>
  </si>
  <si>
    <t>Attach. 4-F, Row 21</t>
  </si>
  <si>
    <t>Attach. 4-G, Row 6</t>
  </si>
  <si>
    <t>Tons Collected (From Att. 4-H, Row 15)</t>
  </si>
  <si>
    <t>Option 2 (From Att. 4-C)</t>
  </si>
  <si>
    <t>Option 1 (From Att. 3-C)</t>
  </si>
  <si>
    <t>Mixed Restaurant Bins or Source-Separated Organics</t>
  </si>
  <si>
    <r>
      <rPr>
        <u/>
        <sz val="12"/>
        <rFont val="Book Antiqua"/>
        <family val="1"/>
      </rPr>
      <t>Instructions:</t>
    </r>
    <r>
      <rPr>
        <sz val="12"/>
        <rFont val="Book Antiqua"/>
        <family val="1"/>
      </rPr>
      <t xml:space="preserve"> Enter proposer's name in the above bolded box. Propose percentage reductions to rates if awarded both commercial collection and residential processing services. Confirm that rate revenue is accurately reflected, based upon proposer's proposed rates. Proposer is responsible for verifying accuracy of all calculations. </t>
    </r>
  </si>
  <si>
    <r>
      <rPr>
        <u/>
        <sz val="12"/>
        <rFont val="Calibri"/>
        <family val="2"/>
        <scheme val="minor"/>
      </rPr>
      <t>Instructions:</t>
    </r>
    <r>
      <rPr>
        <sz val="12"/>
        <rFont val="Calibri"/>
        <family val="2"/>
        <scheme val="minor"/>
      </rPr>
      <t xml:space="preserve"> Rate revenue should calculate automatically. Proposer is responsible for verifying accuracy of all calculations. </t>
    </r>
  </si>
  <si>
    <r>
      <rPr>
        <u/>
        <sz val="12"/>
        <rFont val="Book Antiqua"/>
        <family val="1"/>
      </rPr>
      <t>Instructions:</t>
    </r>
    <r>
      <rPr>
        <sz val="12"/>
        <rFont val="Book Antiqua"/>
        <family val="1"/>
      </rPr>
      <t xml:space="preserve"> Locking lids and scout service rates are preset at current rates.  Rate revenue should calculate automatically. Note that scout and locking lids revenue may increase to the extent of the number of customers. Proposer is responsible for verifying accuracy of all calculations. </t>
    </r>
  </si>
  <si>
    <r>
      <rPr>
        <u/>
        <sz val="12"/>
        <rFont val="Book Antiqua"/>
        <family val="1"/>
      </rPr>
      <t>Instructions:</t>
    </r>
    <r>
      <rPr>
        <sz val="12"/>
        <rFont val="Book Antiqua"/>
        <family val="1"/>
      </rPr>
      <t xml:space="preserve"> Enter proposed rates in bolded boxes. Ensure the proposed first year revenue is calculated correctly. Proposer is responsible for verifying accuracy of all calculations. </t>
    </r>
  </si>
  <si>
    <r>
      <rPr>
        <u/>
        <sz val="12"/>
        <rFont val="Book Antiqua"/>
        <family val="1"/>
      </rPr>
      <t>Instructions:</t>
    </r>
    <r>
      <rPr>
        <sz val="12"/>
        <rFont val="Book Antiqua"/>
        <family val="1"/>
      </rPr>
      <t xml:space="preserve"> Enter proposed rates in bolded boxes. Ensure the proposed first year revenue is calculated correctly. Proposer is responsible for verifying accuracy of all calculations.  </t>
    </r>
  </si>
  <si>
    <r>
      <rPr>
        <u/>
        <sz val="12"/>
        <rFont val="Book Antiqua"/>
        <family val="1"/>
      </rPr>
      <t>Instructions:</t>
    </r>
    <r>
      <rPr>
        <sz val="12"/>
        <rFont val="Book Antiqua"/>
        <family val="1"/>
      </rPr>
      <t xml:space="preserve"> Enter proposed rates and percentages in bolded box. Ensure proposed first year revenue is calculated correctly. Proposer is responsible for verifying accuracy of all calculations.  </t>
    </r>
  </si>
  <si>
    <r>
      <t>Instructions:</t>
    </r>
    <r>
      <rPr>
        <sz val="12"/>
        <rFont val="Book Antiqua"/>
        <family val="1"/>
      </rPr>
      <t xml:space="preserve">  Fill in boxes outlined in bold.  Proposer is responsible for verifying accuracy of all calculations. </t>
    </r>
  </si>
  <si>
    <r>
      <t>Instructions:</t>
    </r>
    <r>
      <rPr>
        <sz val="12"/>
        <rFont val="Book Antiqua"/>
        <family val="1"/>
      </rPr>
      <t xml:space="preserve">  Fill in boxes outlined in bold. Confirm automatic calculations. Proposers must demonstrate how they will reach the contractually required diversion of hauler collected waste. Haulers are encouraged to divert additional waste. If a hauler will contractually commit to reaching a higher diversion rate, this should be clearly stated in the proposal as an enhancement and must be supported below.  Proposer is responsible for verifying accuracy of all calculations. </t>
    </r>
  </si>
  <si>
    <r>
      <rPr>
        <u/>
        <sz val="12"/>
        <rFont val="Book Antiqua"/>
        <family val="1"/>
      </rPr>
      <t>Instructions:</t>
    </r>
    <r>
      <rPr>
        <sz val="12"/>
        <rFont val="Book Antiqua"/>
        <family val="1"/>
      </rPr>
      <t xml:space="preserve"> Enter proposed rates and percentages in bolded box. Ensure proposed first year revenue is calculated correctly. Proposer is responsible for verifying accuracy of all calculations. </t>
    </r>
  </si>
  <si>
    <t>Percent difference in weekly capacity (Option 2 vs. Option 1)</t>
  </si>
  <si>
    <t>Bin Mixed Waste - Standard Service</t>
  </si>
  <si>
    <t>Bin Mixed Waste - Restaurant Service</t>
  </si>
  <si>
    <t>Subtotal</t>
  </si>
  <si>
    <t>Total  Containers</t>
  </si>
  <si>
    <t>65-gallon Cart (if proposed)</t>
  </si>
  <si>
    <t>65-Gallon Cart</t>
  </si>
  <si>
    <t>Mixed Waste or Refuse Bins</t>
  </si>
  <si>
    <t>Mixed Restaurant Waste Bins (if proposed)</t>
  </si>
  <si>
    <t>Source-Separated Organics (if proposed)</t>
  </si>
  <si>
    <t>ATTACHMENT 5</t>
  </si>
  <si>
    <t>ADDITIONAL INFORMATION</t>
  </si>
  <si>
    <t>5-A</t>
  </si>
  <si>
    <t>5-B</t>
  </si>
  <si>
    <t>Projected Annual Costs for One Commercial Refuse Collection Vehicle</t>
  </si>
  <si>
    <r>
      <t>Instructions:</t>
    </r>
    <r>
      <rPr>
        <sz val="12"/>
        <rFont val="Book Antiqua"/>
        <family val="1"/>
      </rPr>
      <t xml:space="preserve"> Enter proposer's name in the above bolded box. Please provide the annual cost detail for one commercial refuse collection vehicle in the bolded boxes below. Provide supporting assumptions and calculations. Proposer is responsible for verifying accuracy of all calculations. </t>
    </r>
  </si>
  <si>
    <t>(1) Vehicle route hours per week should be consistent with the route hours per week on row 12 of Attachment 3-I or row 13 of 4-I, whichever option is proposed.</t>
  </si>
  <si>
    <t xml:space="preserve">(d) Up to $90,000 for an audit of the first calendar year, $60,000 for the second audit, and $65,000 for the third audit. </t>
  </si>
  <si>
    <t>COMMERCIAL CONTAINER CAPACITY COMPARISON</t>
  </si>
  <si>
    <t>Commercial Container Capacity Comparison</t>
  </si>
  <si>
    <t>3-G</t>
  </si>
  <si>
    <t>Category</t>
  </si>
  <si>
    <t>Waste Stream Collected</t>
  </si>
  <si>
    <t>Commercial Food Waste/ Restaurant Service</t>
  </si>
  <si>
    <t>Organics</t>
  </si>
  <si>
    <t>Commercial Mixed Waste or Refuse Bins</t>
  </si>
  <si>
    <t>Mixed Restaurant Bins</t>
  </si>
  <si>
    <t>Source Separated Commercial Organics</t>
  </si>
  <si>
    <t>Proposed Commercial First-Year Bin Rate Revenue - Total Rate Revenue</t>
  </si>
  <si>
    <t>Proposed Commercial First-Year Bin Rate Revenue - Container Count and Total Rate Revenue</t>
  </si>
  <si>
    <t>PROPOSED FIRST-YEAR SPECIAL BIN SERVICE RATE REVENUE</t>
  </si>
  <si>
    <t>PROPOSED FIRST-YEAR TEMPORARY BIN AND OTHER SERVICE REVENUE</t>
  </si>
  <si>
    <t>PROPOSED FIRST-YEAR RESIDENTIAL SOLID WASTE PROCESSING REVENUE</t>
  </si>
  <si>
    <t xml:space="preserve">Mixed Restaurant Bins (if proposed) </t>
  </si>
  <si>
    <t>Organic Waste (if proposed)</t>
  </si>
  <si>
    <t>(this rate should be no higher than the rate proposed on Row 8 below)</t>
  </si>
  <si>
    <t>5-C</t>
  </si>
  <si>
    <t>Rate Increase for Company to Perform Customer Billing</t>
  </si>
  <si>
    <t>OPTION FOR COMPANY TO PERFORM CUSTOMER BILLING</t>
  </si>
  <si>
    <t>Option for Company to Perform Customer Billing</t>
  </si>
  <si>
    <t>Percentage Rate Increase to Perform Customer Billing</t>
  </si>
  <si>
    <r>
      <rPr>
        <u/>
        <sz val="12"/>
        <rFont val="Book Antiqua"/>
        <family val="1"/>
      </rPr>
      <t>Instructions:</t>
    </r>
    <r>
      <rPr>
        <sz val="12"/>
        <rFont val="Book Antiqua"/>
        <family val="1"/>
      </rPr>
      <t xml:space="preserve"> This form is used to compare the total weekly commercial container capacity (measured in cubic yards) proposed in Option 1 (Att. 3-C) and Option 2 (Att 4-C). Proposer is responsible for verifying accuracy of all calculations. </t>
    </r>
  </si>
  <si>
    <t xml:space="preserve">Optional Processing Rates </t>
  </si>
  <si>
    <t>Residential Green and Food Waste Processing Fee per ton (2)</t>
  </si>
  <si>
    <t>Residential Landfill Disposal Fee per ton</t>
  </si>
  <si>
    <t>Residential Curbside Recyclables Processing Fee per ton</t>
  </si>
  <si>
    <t>Proposed percentage increase or decrease to current contractor rates</t>
  </si>
  <si>
    <t>Current Commercial Bin Monthly Contractor Rates as of July 1, 2015</t>
  </si>
  <si>
    <r>
      <rPr>
        <u/>
        <sz val="12"/>
        <rFont val="Calibri"/>
        <family val="2"/>
        <scheme val="minor"/>
      </rPr>
      <t>Instructions:</t>
    </r>
    <r>
      <rPr>
        <sz val="12"/>
        <rFont val="Calibri"/>
        <family val="2"/>
        <scheme val="minor"/>
      </rPr>
      <t xml:space="preserve"> On row 1, enter the proposed percentage increase or decrease to the current commercial contractor rates shown in the table below except for the locking lid and scout service rates, which are preset. A proposed percentage increase should be entered as a positive value and a percentage decrease should be entered as a negative value, up to one decimal (for example, a proposed percentage decrease could be -1.4%). All proposed rates on this page (Attachment 3-B) should calculate automatically based on the proposed rate percentage change. Proposer is responsible for verifying accuracy of all calculations. </t>
    </r>
  </si>
  <si>
    <t>Proposed Monthly Contractor Rates (Preset at Current Rates)</t>
  </si>
  <si>
    <t>Proposed Monthly Contractor Rates</t>
  </si>
  <si>
    <t>Recycling Bins (set at 50% of mixed waste bin rate)</t>
  </si>
  <si>
    <t>Recycling Bins (set at 50% of mixed waste or refuse bin rate)</t>
  </si>
  <si>
    <t xml:space="preserve">% Increase to Company's Permanent Commercial Rates </t>
  </si>
  <si>
    <t xml:space="preserve">% Increase to Company's Roll-off Box and Temporary Bin Rates </t>
  </si>
  <si>
    <t>96-Gallon Cart</t>
  </si>
  <si>
    <t>Recycling Carts</t>
  </si>
  <si>
    <t xml:space="preserve">Recycling Containers </t>
  </si>
  <si>
    <r>
      <rPr>
        <u/>
        <sz val="12"/>
        <rFont val="Book Antiqua"/>
        <family val="1"/>
      </rPr>
      <t>Instructions:</t>
    </r>
    <r>
      <rPr>
        <sz val="12"/>
        <rFont val="Book Antiqua"/>
        <family val="1"/>
      </rPr>
      <t xml:space="preserve"> Should Company be requested to perform customer billing, propose percentage increases to permanent commercial and roll-off/temporary bin net contractor rates in the bolded boxes below.  </t>
    </r>
  </si>
  <si>
    <t>Recycling Bins (1)</t>
  </si>
  <si>
    <r>
      <rPr>
        <u/>
        <sz val="12"/>
        <rFont val="Book Antiqua"/>
        <family val="1"/>
      </rPr>
      <t>Instructions:</t>
    </r>
    <r>
      <rPr>
        <sz val="12"/>
        <rFont val="Book Antiqua"/>
        <family val="1"/>
      </rPr>
      <t xml:space="preserve"> On row 1, indicate the type of bin processing proposed in the bolded box (e.g., enter "Mixed Waste Bins" or "Refuse Bins"). On row 7, indicate the type of organics processing proposed in the bolded box (e.g., type in "Source-separated Organics" or "Restaurant Bins"). Enter the proposed contractor rates in the bolded boxes. The recycling bins will automatically calculate as 50% of the proposed contractor rates for the mixed waste or refuse bins. Recycling cart rates are to be separately proposed on row 15. Proposer is responsible for verifying accuracy of all calculations. </t>
    </r>
  </si>
  <si>
    <t>Sidewalk Receptable Powerwash Cleaning</t>
  </si>
  <si>
    <t>65-Gallon Cart (1)</t>
  </si>
  <si>
    <t>95-Gallon Cart (1)</t>
  </si>
  <si>
    <t>Attach. 3-E, Row 12</t>
  </si>
  <si>
    <t>Attach. 3-C, Row 41</t>
  </si>
  <si>
    <t>Attach. 4-C, Row 47</t>
  </si>
  <si>
    <t>Attach. 4-E, Row 12</t>
  </si>
  <si>
    <t>(1) Cart weekly capacities in gallons have been converted to cubic yards using the conversion 1 cubic yard = 201.98 gal.</t>
  </si>
  <si>
    <t>(1) Recycling container counts are the combined total of recycling bins from commercial and restaurant accounts (Attachments 2-A and 2-B).</t>
  </si>
  <si>
    <t>per container</t>
  </si>
  <si>
    <t>$7.23 per bin per month</t>
  </si>
  <si>
    <r>
      <rPr>
        <u/>
        <sz val="12"/>
        <rFont val="Book Antiqua"/>
        <family val="1"/>
      </rPr>
      <t>Instructions:</t>
    </r>
    <r>
      <rPr>
        <sz val="12"/>
        <rFont val="Book Antiqua"/>
        <family val="1"/>
      </rPr>
      <t xml:space="preserve"> Enter estimated container service count in the bolded boxes. Total weekly capacity in cubic yards on row 24 may be compared to the total weekly capacity from Att. 3-C in Option 1 for reasonableness. Rate revenue should calculate automatically based on the proposed rates in Att. 4-B and estimated container count in this Att. 4-C. Proposer is responsible for verifying accuracy of all calculations. </t>
    </r>
  </si>
  <si>
    <t>Truck Operating Costs (a)</t>
  </si>
  <si>
    <t>Amortized Administration Fee (e)</t>
  </si>
  <si>
    <t>Amortized City Contracting Fee (e)</t>
  </si>
  <si>
    <t>64-Gallon Cart</t>
  </si>
  <si>
    <t>Included in total container count</t>
  </si>
  <si>
    <t>(1) Information about number of collections per week for locking lid service not available.</t>
  </si>
  <si>
    <t>Locking Lid Service (2)</t>
  </si>
  <si>
    <t>Scout Truck Service (3)</t>
  </si>
  <si>
    <t>(2) Locking lids are charged at a flat rate, irrespective of frequency. Applies to mixed waste, recycling, and/or organics containers.</t>
  </si>
  <si>
    <t>(3) Preset at current rates. Applies to mixed waste, recycling, and/or organics containers.</t>
  </si>
  <si>
    <t>Sub-Total, Commercial Revenue (1)</t>
  </si>
  <si>
    <t>% Reduction to Commercial Rates (2)</t>
  </si>
  <si>
    <t>(2) Percent reductions are to be entered as a negative value. For example, a 10% reduction should be entered as -10%.</t>
  </si>
  <si>
    <t>(1) Commercial Revenue on row 5 should reconcile to the Total Commercial Revenue Requirement on row 14 of Attachment 3-H.</t>
  </si>
  <si>
    <t>(1) Commercial Revenue on row 5 should reconcile to the Total Commercial Revenue Requirement on row 14 of Attachment 4-H.</t>
  </si>
  <si>
    <t>TOTAL COMMERCIAL REVENUE REQUIREMENT (f)</t>
  </si>
  <si>
    <t>(f) Total Commercial Revenue Requirement on row 14 should reconcile to Commercial Revenue on row 5 of Attachment 3-A.</t>
  </si>
  <si>
    <t>(f) Total Commercial Revenue Requirement on row 14 should reconcile to Commercial Revenue on row 5 of Attachment 4-A.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</si>
</sst>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_(* #,##0.00_);_(* \(#,##0.00\);_(* &quot;-&quot;_);_(@_)"/>
    <numFmt numFmtId="169" formatCode="_(* #,##0.0_);_(* \(#,##0.0\);_(* &quot;-&quot;_);_(@_)"/>
  </numFmts>
  <fonts count="58">
    <font>
      <sz val="12"/>
      <name val="Palatino"/>
    </font>
    <font>
      <sz val="11"/>
      <color theme="1"/>
      <name val="Calibri"/>
      <family val="2"/>
      <scheme val="minor"/>
    </font>
    <font>
      <sz val="11"/>
      <color theme="1"/>
      <name val="Calibri"/>
      <family val="2"/>
      <scheme val="minor"/>
    </font>
    <font>
      <b/>
      <sz val="12"/>
      <name val="Palatino"/>
    </font>
    <font>
      <sz val="12"/>
      <name val="Palatino"/>
    </font>
    <font>
      <b/>
      <u/>
      <sz val="12"/>
      <name val="Palatino"/>
    </font>
    <font>
      <sz val="14"/>
      <name val="Palatino"/>
    </font>
    <font>
      <sz val="8"/>
      <name val="Palatino"/>
    </font>
    <font>
      <b/>
      <sz val="12"/>
      <name val="Book Antiqua"/>
      <family val="1"/>
    </font>
    <font>
      <sz val="12"/>
      <name val="Book Antiqua"/>
      <family val="1"/>
    </font>
    <font>
      <u val="singleAccounting"/>
      <sz val="12"/>
      <name val="Book Antiqua"/>
      <family val="1"/>
    </font>
    <font>
      <b/>
      <u/>
      <sz val="12"/>
      <name val="Book Antiqua"/>
      <family val="1"/>
    </font>
    <font>
      <b/>
      <sz val="12"/>
      <color indexed="9"/>
      <name val="Book Antiqua"/>
      <family val="1"/>
    </font>
    <font>
      <u/>
      <sz val="12"/>
      <name val="Book Antiqua"/>
      <family val="1"/>
    </font>
    <font>
      <b/>
      <sz val="10"/>
      <name val="Book Antiqua"/>
      <family val="1"/>
    </font>
    <font>
      <sz val="8"/>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u val="singleAccounting"/>
      <sz val="12"/>
      <name val="Book Antiqua"/>
      <family val="1"/>
    </font>
    <font>
      <b/>
      <sz val="14"/>
      <name val="Book Antiqua"/>
      <family val="1"/>
    </font>
    <font>
      <sz val="10"/>
      <name val="Palatino"/>
    </font>
    <font>
      <b/>
      <sz val="11"/>
      <name val="Book Antiqua"/>
      <family val="1"/>
    </font>
    <font>
      <sz val="11"/>
      <name val="Book Antiqua"/>
      <family val="1"/>
    </font>
    <font>
      <sz val="12"/>
      <name val="Calibri"/>
      <family val="2"/>
      <scheme val="minor"/>
    </font>
    <font>
      <b/>
      <u/>
      <sz val="12"/>
      <name val="Calibri"/>
      <family val="2"/>
      <scheme val="minor"/>
    </font>
    <font>
      <b/>
      <sz val="12"/>
      <name val="Calibri"/>
      <family val="2"/>
      <scheme val="minor"/>
    </font>
    <font>
      <u/>
      <sz val="12"/>
      <name val="Calibri"/>
      <family val="2"/>
      <scheme val="minor"/>
    </font>
    <font>
      <sz val="11"/>
      <name val="Calibri"/>
      <family val="2"/>
      <scheme val="minor"/>
    </font>
    <font>
      <b/>
      <sz val="11"/>
      <name val="Calibri"/>
      <family val="2"/>
      <scheme val="minor"/>
    </font>
    <font>
      <b/>
      <u/>
      <sz val="14"/>
      <name val="Calibri"/>
      <family val="2"/>
      <scheme val="minor"/>
    </font>
    <font>
      <sz val="12"/>
      <name val="Palatino"/>
      <family val="1"/>
    </font>
    <font>
      <b/>
      <sz val="14"/>
      <name val="Calibri"/>
      <family val="2"/>
      <scheme val="minor"/>
    </font>
    <font>
      <u val="singleAccounting"/>
      <sz val="12"/>
      <name val="Calibri"/>
      <family val="2"/>
      <scheme val="minor"/>
    </font>
    <font>
      <b/>
      <sz val="12"/>
      <name val="Palatino"/>
      <family val="1"/>
    </font>
    <font>
      <u val="singleAccounting"/>
      <sz val="12"/>
      <name val="Palatino"/>
      <family val="1"/>
    </font>
    <font>
      <sz val="10"/>
      <name val="MS Sans Serif"/>
      <family val="2"/>
    </font>
    <font>
      <sz val="10"/>
      <name val="Arial"/>
      <family val="2"/>
    </font>
    <font>
      <sz val="12"/>
      <color theme="1"/>
      <name val="Arial"/>
      <family val="2"/>
    </font>
    <font>
      <b/>
      <sz val="16"/>
      <name val="Calibri"/>
      <family val="2"/>
      <scheme val="minor"/>
    </font>
    <font>
      <b/>
      <sz val="10"/>
      <name val="Calibri"/>
      <family val="2"/>
      <scheme val="minor"/>
    </font>
    <font>
      <b/>
      <sz val="16"/>
      <name val="Book Antiqua"/>
      <family val="1"/>
    </font>
    <font>
      <b/>
      <u/>
      <sz val="14"/>
      <name val="Book Antiqua"/>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1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thick">
        <color indexed="64"/>
      </left>
      <right style="thick">
        <color indexed="64"/>
      </right>
      <top style="dotted">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ck">
        <color indexed="64"/>
      </top>
      <bottom style="thick">
        <color indexed="64"/>
      </bottom>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bottom/>
      <diagonal/>
    </border>
    <border>
      <left/>
      <right style="thin">
        <color indexed="64"/>
      </right>
      <top style="dotted">
        <color indexed="64"/>
      </top>
      <bottom style="thin">
        <color indexed="64"/>
      </bottom>
      <diagonal/>
    </border>
    <border>
      <left style="thick">
        <color indexed="64"/>
      </left>
      <right style="thick">
        <color indexed="64"/>
      </right>
      <top style="thick">
        <color indexed="64"/>
      </top>
      <bottom style="dotted">
        <color indexed="64"/>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style="medium">
        <color indexed="64"/>
      </bottom>
      <diagonal/>
    </border>
    <border>
      <left style="thick">
        <color indexed="64"/>
      </left>
      <right style="thick">
        <color indexed="64"/>
      </right>
      <top style="dotted">
        <color indexed="64"/>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ck">
        <color indexed="64"/>
      </left>
      <right style="thin">
        <color indexed="64"/>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style="hair">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top style="thick">
        <color indexed="64"/>
      </top>
      <bottom style="dotted">
        <color indexed="64"/>
      </bottom>
      <diagonal/>
    </border>
    <border>
      <left style="thin">
        <color indexed="64"/>
      </left>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hair">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64"/>
      </top>
      <bottom/>
      <diagonal/>
    </border>
  </borders>
  <cellStyleXfs count="7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9" fontId="4"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38"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3" fontId="52" fillId="0" borderId="0" applyFont="0" applyFill="0" applyBorder="0" applyAlignment="0" applyProtection="0"/>
    <xf numFmtId="43" fontId="4"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44" fontId="46" fillId="0" borderId="0" applyFont="0" applyFill="0" applyBorder="0" applyAlignment="0" applyProtection="0"/>
    <xf numFmtId="8" fontId="51" fillId="0" borderId="0" applyFont="0" applyFill="0" applyBorder="0" applyAlignment="0" applyProtection="0"/>
    <xf numFmtId="0" fontId="46" fillId="0" borderId="0"/>
    <xf numFmtId="0" fontId="46" fillId="0" borderId="0"/>
    <xf numFmtId="0" fontId="52" fillId="0" borderId="0"/>
    <xf numFmtId="0" fontId="53" fillId="0" borderId="0"/>
    <xf numFmtId="0" fontId="51" fillId="0" borderId="0"/>
    <xf numFmtId="0" fontId="2" fillId="0" borderId="0"/>
    <xf numFmtId="0" fontId="2" fillId="0" borderId="0"/>
    <xf numFmtId="9" fontId="4" fillId="0" borderId="0" applyFont="0" applyFill="0" applyBorder="0" applyAlignment="0" applyProtection="0"/>
    <xf numFmtId="9" fontId="46"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43" fontId="46" fillId="0" borderId="0" applyFont="0" applyFill="0" applyBorder="0" applyAlignment="0" applyProtection="0"/>
    <xf numFmtId="0" fontId="1" fillId="0" borderId="0"/>
    <xf numFmtId="0" fontId="1" fillId="0" borderId="0"/>
  </cellStyleXfs>
  <cellXfs count="1197">
    <xf numFmtId="0" fontId="0" fillId="0" borderId="0" xfId="0"/>
    <xf numFmtId="0" fontId="3" fillId="0" borderId="0" xfId="0" applyFont="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3" fillId="0" borderId="0" xfId="0" applyFont="1" applyAlignment="1">
      <alignment horizontal="center"/>
    </xf>
    <xf numFmtId="0" fontId="5" fillId="0" borderId="0" xfId="0" applyFont="1"/>
    <xf numFmtId="0" fontId="6" fillId="0" borderId="0" xfId="0" applyFont="1"/>
    <xf numFmtId="0" fontId="9" fillId="0" borderId="0" xfId="0" applyFont="1"/>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Fill="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xf numFmtId="0" fontId="9" fillId="0" borderId="14" xfId="0" applyFont="1" applyBorder="1"/>
    <xf numFmtId="0" fontId="9" fillId="0" borderId="10" xfId="0" applyFont="1" applyBorder="1"/>
    <xf numFmtId="0" fontId="9" fillId="0" borderId="17" xfId="0" applyFont="1" applyBorder="1"/>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9" fillId="0" borderId="12" xfId="0" applyFont="1" applyBorder="1"/>
    <xf numFmtId="0" fontId="9" fillId="0" borderId="11" xfId="0" applyFont="1" applyBorder="1"/>
    <xf numFmtId="0" fontId="8" fillId="0" borderId="14" xfId="0" applyFont="1" applyBorder="1"/>
    <xf numFmtId="0" fontId="9" fillId="0" borderId="13" xfId="0" applyFont="1" applyBorder="1"/>
    <xf numFmtId="0" fontId="9" fillId="0" borderId="0" xfId="0" applyFont="1" applyBorder="1"/>
    <xf numFmtId="0" fontId="9" fillId="0" borderId="18" xfId="0" applyFont="1" applyBorder="1"/>
    <xf numFmtId="0" fontId="11" fillId="0" borderId="0" xfId="0" applyFont="1" applyBorder="1"/>
    <xf numFmtId="0" fontId="11" fillId="0" borderId="0" xfId="0" applyFont="1"/>
    <xf numFmtId="0" fontId="9" fillId="0" borderId="14" xfId="0" applyFont="1" applyFill="1" applyBorder="1"/>
    <xf numFmtId="0" fontId="12" fillId="0" borderId="0" xfId="0" applyFont="1" applyFill="1" applyBorder="1" applyAlignment="1">
      <alignment horizontal="center" vertical="center"/>
    </xf>
    <xf numFmtId="0" fontId="9" fillId="0" borderId="18" xfId="0" applyFont="1" applyBorder="1" applyAlignment="1">
      <alignment horizontal="center" vertical="center"/>
    </xf>
    <xf numFmtId="0" fontId="8" fillId="0" borderId="0" xfId="0" applyFont="1" applyFill="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41" fontId="9" fillId="0" borderId="15" xfId="0" applyNumberFormat="1" applyFont="1" applyBorder="1" applyAlignment="1">
      <alignment horizontal="center" vertical="center"/>
    </xf>
    <xf numFmtId="41" fontId="9" fillId="0" borderId="19" xfId="0" applyNumberFormat="1" applyFont="1" applyBorder="1" applyAlignment="1">
      <alignment horizontal="center" vertical="center"/>
    </xf>
    <xf numFmtId="0" fontId="9" fillId="0" borderId="19" xfId="0" applyFont="1" applyBorder="1" applyAlignment="1">
      <alignment horizontal="left" vertical="center"/>
    </xf>
    <xf numFmtId="0" fontId="9" fillId="0" borderId="0" xfId="0" applyFont="1" applyAlignment="1">
      <alignment horizontal="left"/>
    </xf>
    <xf numFmtId="0" fontId="0" fillId="0" borderId="0" xfId="0" applyFill="1" applyBorder="1"/>
    <xf numFmtId="0" fontId="8" fillId="0" borderId="0" xfId="0" applyFont="1" applyAlignment="1">
      <alignment horizontal="center"/>
    </xf>
    <xf numFmtId="0" fontId="9" fillId="0" borderId="19" xfId="0" applyFont="1" applyBorder="1"/>
    <xf numFmtId="0" fontId="8" fillId="24" borderId="21" xfId="0" applyFont="1" applyFill="1" applyBorder="1" applyAlignment="1">
      <alignment horizontal="center" vertical="center"/>
    </xf>
    <xf numFmtId="0" fontId="8" fillId="0" borderId="0" xfId="0" applyFont="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Border="1"/>
    <xf numFmtId="0" fontId="9" fillId="0" borderId="20" xfId="0" applyFont="1" applyBorder="1"/>
    <xf numFmtId="0" fontId="9" fillId="0" borderId="0" xfId="0" applyFont="1" applyAlignment="1">
      <alignment horizontal="center" vertical="center"/>
    </xf>
    <xf numFmtId="0" fontId="0" fillId="0" borderId="0" xfId="0" applyAlignment="1">
      <alignment horizontal="center"/>
    </xf>
    <xf numFmtId="0" fontId="9" fillId="0" borderId="12" xfId="0" applyFont="1" applyFill="1" applyBorder="1" applyAlignment="1">
      <alignment horizontal="center" vertical="center"/>
    </xf>
    <xf numFmtId="0" fontId="9" fillId="0" borderId="0" xfId="0" applyFont="1" applyFill="1" applyBorder="1"/>
    <xf numFmtId="0" fontId="9" fillId="0" borderId="12" xfId="0" applyFont="1" applyBorder="1" applyAlignment="1">
      <alignment horizontal="center" vertical="center"/>
    </xf>
    <xf numFmtId="0" fontId="8" fillId="24" borderId="21" xfId="0" applyFont="1" applyFill="1" applyBorder="1" applyAlignment="1">
      <alignment horizontal="center" vertical="center" wrapText="1"/>
    </xf>
    <xf numFmtId="41"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8" fillId="0" borderId="2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8" xfId="0" applyFont="1" applyFill="1" applyBorder="1" applyAlignment="1">
      <alignment horizontal="center" vertical="center"/>
    </xf>
    <xf numFmtId="41" fontId="9" fillId="0" borderId="21"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11" fillId="0" borderId="0" xfId="0" applyFont="1" applyAlignment="1">
      <alignment horizontal="center"/>
    </xf>
    <xf numFmtId="0" fontId="9" fillId="0" borderId="0" xfId="0" applyFont="1" applyAlignment="1"/>
    <xf numFmtId="0" fontId="9" fillId="0" borderId="0" xfId="0" applyFont="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41" fontId="9" fillId="0" borderId="16" xfId="0" applyNumberFormat="1" applyFont="1" applyBorder="1" applyAlignment="1">
      <alignment horizontal="center" vertical="center"/>
    </xf>
    <xf numFmtId="0" fontId="9" fillId="0" borderId="11" xfId="0" applyFont="1" applyFill="1" applyBorder="1"/>
    <xf numFmtId="0" fontId="9" fillId="0" borderId="16" xfId="0" applyFont="1" applyFill="1" applyBorder="1" applyAlignment="1">
      <alignment horizontal="center"/>
    </xf>
    <xf numFmtId="0" fontId="9" fillId="0" borderId="16" xfId="0" applyFont="1" applyFill="1" applyBorder="1"/>
    <xf numFmtId="0" fontId="9" fillId="0" borderId="16" xfId="0" applyFont="1" applyBorder="1" applyAlignment="1">
      <alignment horizontal="left" vertical="center"/>
    </xf>
    <xf numFmtId="0" fontId="11" fillId="0" borderId="0" xfId="0" applyFont="1" applyBorder="1" applyAlignment="1">
      <alignment horizontal="center"/>
    </xf>
    <xf numFmtId="0" fontId="9" fillId="0" borderId="13" xfId="0" applyFont="1" applyFill="1" applyBorder="1"/>
    <xf numFmtId="0" fontId="9" fillId="0" borderId="0" xfId="0" applyFont="1" applyFill="1" applyBorder="1" applyAlignment="1">
      <alignment horizontal="left" vertical="center"/>
    </xf>
    <xf numFmtId="0" fontId="8" fillId="0" borderId="0" xfId="0" applyFont="1" applyFill="1" applyBorder="1"/>
    <xf numFmtId="165" fontId="9" fillId="0" borderId="0" xfId="28" applyNumberFormat="1" applyFont="1" applyFill="1" applyBorder="1"/>
    <xf numFmtId="44" fontId="9" fillId="0" borderId="0" xfId="29" applyFont="1" applyFill="1" applyBorder="1"/>
    <xf numFmtId="0" fontId="9" fillId="0" borderId="0" xfId="0" applyFont="1" applyBorder="1" applyAlignment="1"/>
    <xf numFmtId="0" fontId="9" fillId="0" borderId="25" xfId="0" applyFont="1" applyBorder="1"/>
    <xf numFmtId="0" fontId="0" fillId="0" borderId="18" xfId="0" applyBorder="1"/>
    <xf numFmtId="17"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18" xfId="0" applyFont="1" applyFill="1" applyBorder="1" applyAlignment="1">
      <alignment horizontal="center" vertical="center"/>
    </xf>
    <xf numFmtId="0" fontId="9" fillId="0" borderId="18" xfId="0" applyFont="1" applyFill="1" applyBorder="1"/>
    <xf numFmtId="0" fontId="9" fillId="0" borderId="12" xfId="0" applyFont="1" applyFill="1" applyBorder="1"/>
    <xf numFmtId="0" fontId="9" fillId="0" borderId="13" xfId="0" applyFont="1" applyFill="1" applyBorder="1" applyAlignment="1">
      <alignment horizontal="left" vertical="center"/>
    </xf>
    <xf numFmtId="0" fontId="8" fillId="0" borderId="0" xfId="0" applyFont="1" applyBorder="1"/>
    <xf numFmtId="0" fontId="9" fillId="0" borderId="20" xfId="0" applyFont="1" applyBorder="1" applyAlignment="1">
      <alignment vertical="center"/>
    </xf>
    <xf numFmtId="0" fontId="9" fillId="0" borderId="15" xfId="0" applyFont="1" applyBorder="1" applyAlignment="1">
      <alignment vertical="center"/>
    </xf>
    <xf numFmtId="43" fontId="9" fillId="0" borderId="19" xfId="28" applyFont="1" applyBorder="1" applyAlignment="1">
      <alignment vertical="center" wrapText="1"/>
    </xf>
    <xf numFmtId="0" fontId="9" fillId="0" borderId="10" xfId="0" applyFont="1" applyBorder="1" applyAlignment="1">
      <alignment vertical="center"/>
    </xf>
    <xf numFmtId="0" fontId="9" fillId="0" borderId="0" xfId="0" applyFont="1" applyAlignment="1">
      <alignment wrapText="1"/>
    </xf>
    <xf numFmtId="0" fontId="9" fillId="0" borderId="0" xfId="0" applyFont="1" applyAlignment="1">
      <alignment horizontal="right"/>
    </xf>
    <xf numFmtId="0" fontId="8" fillId="0" borderId="0" xfId="0" applyFont="1" applyAlignment="1">
      <alignment horizontal="right"/>
    </xf>
    <xf numFmtId="0" fontId="13" fillId="0" borderId="0" xfId="0" applyFont="1"/>
    <xf numFmtId="41" fontId="9" fillId="0" borderId="22" xfId="0" applyNumberFormat="1" applyFont="1" applyBorder="1"/>
    <xf numFmtId="166" fontId="9" fillId="0" borderId="0" xfId="29" applyNumberFormat="1" applyFont="1" applyFill="1" applyBorder="1"/>
    <xf numFmtId="165" fontId="9" fillId="0" borderId="0" xfId="28" applyNumberFormat="1" applyFont="1" applyFill="1" applyBorder="1" applyAlignment="1">
      <alignment horizontal="center"/>
    </xf>
    <xf numFmtId="0" fontId="9" fillId="0" borderId="13" xfId="0" applyFont="1" applyBorder="1" applyAlignment="1">
      <alignment vertical="center"/>
    </xf>
    <xf numFmtId="164" fontId="9" fillId="0" borderId="0" xfId="28" applyNumberFormat="1" applyFont="1" applyFill="1" applyBorder="1"/>
    <xf numFmtId="166" fontId="9" fillId="0" borderId="0" xfId="29" applyNumberFormat="1" applyFont="1" applyBorder="1"/>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Border="1" applyAlignment="1">
      <alignment wrapText="1"/>
    </xf>
    <xf numFmtId="0" fontId="8" fillId="0" borderId="0" xfId="0" applyFont="1" applyAlignment="1">
      <alignment horizontal="left"/>
    </xf>
    <xf numFmtId="42" fontId="8" fillId="0" borderId="0" xfId="0" applyNumberFormat="1" applyFont="1" applyBorder="1"/>
    <xf numFmtId="42" fontId="9" fillId="0" borderId="0" xfId="29" applyNumberFormat="1" applyFont="1" applyBorder="1"/>
    <xf numFmtId="0" fontId="8" fillId="0" borderId="18" xfId="0" applyFont="1" applyFill="1" applyBorder="1" applyAlignment="1">
      <alignment horizontal="center" vertical="center" wrapText="1"/>
    </xf>
    <xf numFmtId="41" fontId="9" fillId="0" borderId="12" xfId="0" applyNumberFormat="1" applyFont="1" applyBorder="1" applyAlignment="1">
      <alignment horizontal="center" vertical="center"/>
    </xf>
    <xf numFmtId="42" fontId="10" fillId="0" borderId="0" xfId="29" applyNumberFormat="1" applyFont="1" applyBorder="1"/>
    <xf numFmtId="165" fontId="15" fillId="0" borderId="0" xfId="28" applyNumberFormat="1" applyFont="1" applyFill="1" applyBorder="1" applyAlignment="1">
      <alignment vertical="center" wrapText="1"/>
    </xf>
    <xf numFmtId="49" fontId="9" fillId="0" borderId="0" xfId="0" applyNumberFormat="1" applyFont="1" applyAlignment="1">
      <alignment horizontal="center"/>
    </xf>
    <xf numFmtId="0" fontId="4" fillId="0" borderId="0" xfId="0" applyFont="1"/>
    <xf numFmtId="0" fontId="4" fillId="0" borderId="0" xfId="0" applyFont="1" applyAlignment="1">
      <alignment horizontal="center"/>
    </xf>
    <xf numFmtId="41" fontId="9" fillId="0" borderId="30" xfId="0" applyNumberFormat="1" applyFont="1" applyBorder="1"/>
    <xf numFmtId="0" fontId="8" fillId="0" borderId="13" xfId="0" applyFont="1" applyFill="1" applyBorder="1" applyAlignment="1">
      <alignment horizontal="center" vertical="center" wrapText="1"/>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0" fillId="0" borderId="0" xfId="0" applyFill="1" applyBorder="1" applyAlignment="1">
      <alignment vertical="center"/>
    </xf>
    <xf numFmtId="41" fontId="9" fillId="0" borderId="0" xfId="0" applyNumberFormat="1" applyFont="1" applyFill="1" applyBorder="1" applyAlignment="1">
      <alignment vertical="center"/>
    </xf>
    <xf numFmtId="0" fontId="8" fillId="0" borderId="0" xfId="0" applyFont="1" applyFill="1" applyBorder="1" applyAlignment="1">
      <alignment horizontal="center"/>
    </xf>
    <xf numFmtId="41"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9" fillId="0" borderId="20" xfId="0" applyFont="1" applyFill="1" applyBorder="1"/>
    <xf numFmtId="0" fontId="9" fillId="0" borderId="19" xfId="0" applyFont="1" applyFill="1" applyBorder="1" applyAlignment="1">
      <alignment horizontal="left" vertical="center"/>
    </xf>
    <xf numFmtId="0" fontId="8" fillId="0" borderId="22" xfId="0" applyFont="1" applyBorder="1" applyAlignment="1">
      <alignment horizontal="center" vertical="center"/>
    </xf>
    <xf numFmtId="17" fontId="8" fillId="0" borderId="13" xfId="0" applyNumberFormat="1" applyFont="1" applyFill="1" applyBorder="1" applyAlignment="1">
      <alignment horizontal="center" vertical="center" wrapText="1"/>
    </xf>
    <xf numFmtId="0" fontId="9" fillId="0" borderId="19" xfId="0" applyFont="1" applyBorder="1" applyAlignment="1">
      <alignment vertical="center" wrapText="1"/>
    </xf>
    <xf numFmtId="0" fontId="9" fillId="0" borderId="16" xfId="0" applyFont="1" applyBorder="1" applyAlignment="1">
      <alignment vertical="center" wrapText="1"/>
    </xf>
    <xf numFmtId="43" fontId="9" fillId="0" borderId="0" xfId="28" applyFont="1" applyBorder="1" applyAlignment="1">
      <alignment vertical="center" wrapText="1"/>
    </xf>
    <xf numFmtId="43" fontId="9" fillId="0" borderId="20" xfId="28" applyFont="1" applyBorder="1" applyAlignment="1">
      <alignment vertical="center" wrapText="1"/>
    </xf>
    <xf numFmtId="43" fontId="9" fillId="0" borderId="18" xfId="28" applyFont="1" applyBorder="1" applyAlignment="1">
      <alignment vertical="center" wrapText="1"/>
    </xf>
    <xf numFmtId="0" fontId="3" fillId="0" borderId="0" xfId="0" applyFont="1" applyFill="1" applyBorder="1"/>
    <xf numFmtId="0" fontId="8" fillId="0" borderId="0" xfId="0" applyFont="1" applyFill="1" applyBorder="1" applyAlignment="1">
      <alignment vertical="center"/>
    </xf>
    <xf numFmtId="0" fontId="9" fillId="0" borderId="10" xfId="0" applyFont="1" applyFill="1" applyBorder="1"/>
    <xf numFmtId="0" fontId="9" fillId="0" borderId="17" xfId="0" applyFont="1" applyFill="1" applyBorder="1"/>
    <xf numFmtId="0" fontId="9" fillId="0" borderId="0" xfId="0" applyFont="1" applyAlignment="1">
      <alignment vertical="center"/>
    </xf>
    <xf numFmtId="41" fontId="9" fillId="0" borderId="30" xfId="0" applyNumberFormat="1" applyFont="1" applyBorder="1" applyAlignment="1">
      <alignment horizontal="center" vertical="center"/>
    </xf>
    <xf numFmtId="41" fontId="9" fillId="0" borderId="0" xfId="0" applyNumberFormat="1" applyFont="1" applyFill="1" applyBorder="1" applyAlignment="1">
      <alignment horizontal="left" vertical="center"/>
    </xf>
    <xf numFmtId="0" fontId="9" fillId="0" borderId="18" xfId="0" applyFont="1" applyBorder="1" applyAlignment="1"/>
    <xf numFmtId="0" fontId="0" fillId="0" borderId="0" xfId="0" applyFill="1"/>
    <xf numFmtId="0" fontId="9" fillId="0" borderId="0" xfId="0" applyFont="1" applyFill="1"/>
    <xf numFmtId="0" fontId="8" fillId="0" borderId="11" xfId="0" applyFont="1" applyBorder="1" applyAlignment="1">
      <alignment vertical="center"/>
    </xf>
    <xf numFmtId="0" fontId="8" fillId="0" borderId="16" xfId="0" applyFont="1" applyBorder="1" applyAlignment="1">
      <alignment horizontal="center" vertical="center"/>
    </xf>
    <xf numFmtId="0" fontId="8" fillId="0" borderId="12" xfId="0" applyFont="1" applyBorder="1" applyAlignment="1">
      <alignment vertical="center"/>
    </xf>
    <xf numFmtId="0" fontId="9" fillId="0" borderId="16" xfId="0" applyFont="1" applyFill="1" applyBorder="1" applyAlignment="1">
      <alignment horizontal="left" vertical="center"/>
    </xf>
    <xf numFmtId="0" fontId="8" fillId="0" borderId="11" xfId="0" applyFont="1" applyBorder="1"/>
    <xf numFmtId="0" fontId="11" fillId="0" borderId="0" xfId="0" applyFont="1" applyBorder="1" applyAlignment="1"/>
    <xf numFmtId="0" fontId="9" fillId="0" borderId="30" xfId="0" applyFont="1" applyFill="1" applyBorder="1" applyAlignment="1">
      <alignment horizontal="center" vertical="center"/>
    </xf>
    <xf numFmtId="0" fontId="8" fillId="0" borderId="12" xfId="0" applyFont="1" applyBorder="1"/>
    <xf numFmtId="0" fontId="9" fillId="0" borderId="38" xfId="0" applyFont="1" applyBorder="1" applyAlignment="1">
      <alignment horizontal="left" vertical="center"/>
    </xf>
    <xf numFmtId="0" fontId="9" fillId="0" borderId="39" xfId="0" applyFont="1" applyBorder="1"/>
    <xf numFmtId="0" fontId="9" fillId="0" borderId="40" xfId="0" applyFont="1" applyBorder="1"/>
    <xf numFmtId="0" fontId="9" fillId="0" borderId="41" xfId="0" applyFont="1" applyBorder="1"/>
    <xf numFmtId="0" fontId="8" fillId="0" borderId="16" xfId="0" applyFont="1" applyFill="1" applyBorder="1" applyAlignment="1">
      <alignment horizontal="left" vertical="center"/>
    </xf>
    <xf numFmtId="0" fontId="8" fillId="0" borderId="16" xfId="0" applyFont="1" applyBorder="1" applyAlignment="1">
      <alignment vertical="center" wrapText="1"/>
    </xf>
    <xf numFmtId="166" fontId="8" fillId="0" borderId="16" xfId="29" applyNumberFormat="1" applyFont="1" applyBorder="1" applyAlignment="1">
      <alignment vertical="center" wrapText="1"/>
    </xf>
    <xf numFmtId="43" fontId="8" fillId="0" borderId="16" xfId="28" applyFont="1" applyBorder="1" applyAlignment="1">
      <alignment vertical="center" wrapText="1"/>
    </xf>
    <xf numFmtId="43" fontId="8" fillId="0" borderId="12" xfId="28" applyFont="1" applyBorder="1" applyAlignment="1">
      <alignment vertical="center" wrapText="1"/>
    </xf>
    <xf numFmtId="49" fontId="9" fillId="0" borderId="19" xfId="28" applyNumberFormat="1" applyFont="1" applyBorder="1" applyAlignment="1">
      <alignment horizontal="center" vertical="center" wrapText="1"/>
    </xf>
    <xf numFmtId="49" fontId="8" fillId="0" borderId="16" xfId="28" applyNumberFormat="1" applyFont="1" applyBorder="1" applyAlignment="1">
      <alignment horizontal="center" vertical="center" wrapText="1"/>
    </xf>
    <xf numFmtId="0" fontId="9" fillId="0" borderId="38" xfId="0" applyFont="1" applyFill="1" applyBorder="1" applyAlignment="1">
      <alignment horizontal="center"/>
    </xf>
    <xf numFmtId="0" fontId="9" fillId="0" borderId="40" xfId="0" applyFont="1" applyFill="1" applyBorder="1" applyAlignment="1">
      <alignment horizontal="center"/>
    </xf>
    <xf numFmtId="0" fontId="9" fillId="0" borderId="17" xfId="0" applyFont="1" applyBorder="1" applyAlignment="1">
      <alignment vertical="center"/>
    </xf>
    <xf numFmtId="0" fontId="8" fillId="0" borderId="20" xfId="0" applyFont="1" applyBorder="1" applyAlignment="1">
      <alignment vertical="center"/>
    </xf>
    <xf numFmtId="0" fontId="8" fillId="0" borderId="0" xfId="0" applyFont="1" applyAlignment="1">
      <alignment vertical="center"/>
    </xf>
    <xf numFmtId="0" fontId="8" fillId="0" borderId="0" xfId="0" applyFont="1"/>
    <xf numFmtId="41" fontId="10" fillId="0" borderId="0" xfId="0" applyNumberFormat="1" applyFont="1" applyBorder="1" applyAlignment="1">
      <alignment horizont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41" fontId="9" fillId="0" borderId="19" xfId="0" applyNumberFormat="1" applyFont="1" applyBorder="1"/>
    <xf numFmtId="42" fontId="9" fillId="0" borderId="14" xfId="0" applyNumberFormat="1" applyFont="1" applyBorder="1"/>
    <xf numFmtId="0" fontId="11" fillId="0" borderId="13" xfId="0" applyFont="1" applyBorder="1"/>
    <xf numFmtId="0" fontId="11" fillId="0" borderId="18" xfId="0" applyFont="1" applyBorder="1"/>
    <xf numFmtId="165" fontId="9" fillId="0" borderId="13" xfId="28" applyNumberFormat="1" applyFont="1" applyBorder="1"/>
    <xf numFmtId="0" fontId="9" fillId="0" borderId="28" xfId="0" applyFont="1" applyBorder="1"/>
    <xf numFmtId="0" fontId="35" fillId="0" borderId="0" xfId="0" applyFont="1" applyAlignment="1">
      <alignment horizontal="center"/>
    </xf>
    <xf numFmtId="42" fontId="9" fillId="0" borderId="0" xfId="0" applyNumberFormat="1" applyFont="1"/>
    <xf numFmtId="0" fontId="0" fillId="0" borderId="0" xfId="0" applyBorder="1" applyAlignment="1"/>
    <xf numFmtId="0" fontId="12" fillId="0" borderId="0" xfId="0" applyFont="1" applyFill="1" applyBorder="1" applyAlignment="1">
      <alignment horizontal="center" vertical="center" wrapText="1"/>
    </xf>
    <xf numFmtId="0" fontId="0" fillId="0" borderId="0" xfId="0" applyFill="1" applyBorder="1" applyAlignment="1"/>
    <xf numFmtId="0" fontId="1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21" xfId="0" applyFont="1" applyFill="1" applyBorder="1" applyAlignment="1">
      <alignment horizontal="center" vertical="center" wrapText="1"/>
    </xf>
    <xf numFmtId="41" fontId="9" fillId="0" borderId="40" xfId="0" applyNumberFormat="1" applyFont="1" applyFill="1" applyBorder="1" applyAlignment="1">
      <alignment vertical="center"/>
    </xf>
    <xf numFmtId="41" fontId="10" fillId="0" borderId="0" xfId="0" applyNumberFormat="1" applyFont="1" applyFill="1" applyBorder="1" applyAlignment="1">
      <alignment horizontal="left" wrapText="1"/>
    </xf>
    <xf numFmtId="0" fontId="8" fillId="0" borderId="0" xfId="0" applyFont="1" applyFill="1" applyBorder="1" applyAlignment="1">
      <alignment horizontal="left" indent="1"/>
    </xf>
    <xf numFmtId="0" fontId="0" fillId="0" borderId="17" xfId="0" applyBorder="1" applyAlignment="1"/>
    <xf numFmtId="0" fontId="0" fillId="0" borderId="13" xfId="0" applyFill="1" applyBorder="1" applyAlignment="1"/>
    <xf numFmtId="0" fontId="0" fillId="0" borderId="13" xfId="0" applyFill="1" applyBorder="1"/>
    <xf numFmtId="0" fontId="0" fillId="0" borderId="13" xfId="0" applyFill="1" applyBorder="1" applyAlignment="1">
      <alignment vertical="center"/>
    </xf>
    <xf numFmtId="0" fontId="9" fillId="0" borderId="12" xfId="0" applyFont="1" applyBorder="1" applyAlignment="1">
      <alignment horizontal="center"/>
    </xf>
    <xf numFmtId="0" fontId="0" fillId="0" borderId="18" xfId="0" applyFill="1" applyBorder="1" applyAlignment="1">
      <alignment horizontal="center" vertical="center" wrapText="1"/>
    </xf>
    <xf numFmtId="41" fontId="9" fillId="0" borderId="18" xfId="0" applyNumberFormat="1" applyFont="1" applyFill="1" applyBorder="1" applyAlignment="1">
      <alignment horizontal="left" vertical="center"/>
    </xf>
    <xf numFmtId="0" fontId="8" fillId="0" borderId="13" xfId="0" applyFont="1" applyFill="1" applyBorder="1" applyAlignment="1">
      <alignment horizontal="left" indent="1"/>
    </xf>
    <xf numFmtId="0" fontId="0" fillId="0" borderId="13" xfId="0" applyFill="1" applyBorder="1" applyAlignment="1">
      <alignment horizontal="center" vertical="center" wrapText="1"/>
    </xf>
    <xf numFmtId="41" fontId="9" fillId="0" borderId="16" xfId="0" applyNumberFormat="1" applyFont="1" applyBorder="1"/>
    <xf numFmtId="0" fontId="0" fillId="0" borderId="10" xfId="0" applyBorder="1" applyAlignment="1"/>
    <xf numFmtId="0" fontId="9" fillId="0" borderId="13" xfId="0" applyFont="1" applyFill="1" applyBorder="1" applyAlignment="1">
      <alignment horizontal="center" vertical="center" wrapText="1"/>
    </xf>
    <xf numFmtId="0" fontId="0" fillId="0" borderId="18" xfId="0" applyFill="1" applyBorder="1" applyAlignment="1"/>
    <xf numFmtId="0" fontId="14" fillId="0" borderId="13" xfId="0" applyFont="1" applyFill="1" applyBorder="1" applyAlignment="1">
      <alignment horizontal="center" vertical="center" wrapText="1"/>
    </xf>
    <xf numFmtId="0" fontId="0" fillId="0" borderId="18" xfId="0" applyFill="1" applyBorder="1"/>
    <xf numFmtId="41" fontId="9" fillId="0" borderId="13" xfId="0" applyNumberFormat="1" applyFont="1" applyFill="1" applyBorder="1" applyAlignment="1">
      <alignment vertical="center"/>
    </xf>
    <xf numFmtId="0" fontId="0" fillId="0" borderId="18" xfId="0" applyFill="1" applyBorder="1" applyAlignment="1">
      <alignment vertical="center"/>
    </xf>
    <xf numFmtId="41" fontId="9" fillId="0" borderId="11" xfId="0" applyNumberFormat="1" applyFont="1" applyBorder="1"/>
    <xf numFmtId="0" fontId="3" fillId="0" borderId="13" xfId="0" applyFont="1" applyFill="1" applyBorder="1"/>
    <xf numFmtId="0" fontId="8" fillId="0" borderId="18" xfId="0" applyFont="1" applyFill="1" applyBorder="1" applyAlignment="1">
      <alignment horizontal="center"/>
    </xf>
    <xf numFmtId="41" fontId="8" fillId="0" borderId="0" xfId="0" applyNumberFormat="1" applyFont="1" applyFill="1" applyBorder="1" applyAlignment="1">
      <alignment horizontal="left"/>
    </xf>
    <xf numFmtId="41" fontId="8" fillId="0" borderId="18" xfId="0" applyNumberFormat="1" applyFont="1" applyFill="1" applyBorder="1" applyAlignment="1">
      <alignment horizontal="left"/>
    </xf>
    <xf numFmtId="41" fontId="8" fillId="0" borderId="13" xfId="0" applyNumberFormat="1" applyFont="1" applyFill="1" applyBorder="1" applyAlignment="1">
      <alignment horizontal="left"/>
    </xf>
    <xf numFmtId="9" fontId="8" fillId="0" borderId="0" xfId="41" applyFont="1" applyFill="1" applyBorder="1" applyAlignment="1">
      <alignment horizontal="center"/>
    </xf>
    <xf numFmtId="0" fontId="3" fillId="0" borderId="18" xfId="0" applyFont="1" applyFill="1" applyBorder="1"/>
    <xf numFmtId="41" fontId="8" fillId="0" borderId="22" xfId="0" applyNumberFormat="1" applyFont="1" applyFill="1" applyBorder="1" applyAlignment="1">
      <alignment horizontal="left"/>
    </xf>
    <xf numFmtId="0" fontId="0" fillId="0" borderId="39" xfId="0" applyFill="1" applyBorder="1" applyAlignment="1">
      <alignmen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0" xfId="0" applyFont="1" applyFill="1" applyBorder="1" applyAlignment="1">
      <alignment horizontal="left" vertical="center"/>
    </xf>
    <xf numFmtId="41" fontId="9" fillId="0" borderId="40" xfId="0" applyNumberFormat="1" applyFont="1" applyFill="1" applyBorder="1" applyAlignment="1">
      <alignment horizontal="left" vertical="center"/>
    </xf>
    <xf numFmtId="41" fontId="9" fillId="0" borderId="39" xfId="0" applyNumberFormat="1" applyFont="1" applyFill="1" applyBorder="1" applyAlignment="1">
      <alignment vertical="center"/>
    </xf>
    <xf numFmtId="9" fontId="9" fillId="0" borderId="40" xfId="41" applyFont="1" applyFill="1" applyBorder="1" applyAlignment="1">
      <alignment horizontal="center" vertical="center"/>
    </xf>
    <xf numFmtId="0" fontId="0" fillId="0" borderId="41" xfId="0" applyFill="1" applyBorder="1" applyAlignment="1">
      <alignment vertical="center"/>
    </xf>
    <xf numFmtId="0" fontId="9" fillId="0" borderId="40" xfId="0" applyFont="1" applyFill="1" applyBorder="1" applyAlignment="1">
      <alignment horizontal="left" vertical="center" wrapText="1"/>
    </xf>
    <xf numFmtId="41" fontId="9" fillId="0" borderId="40" xfId="0" applyNumberFormat="1" applyFont="1" applyFill="1" applyBorder="1" applyAlignment="1">
      <alignment horizontal="left" vertical="center" wrapText="1"/>
    </xf>
    <xf numFmtId="0" fontId="9" fillId="0" borderId="39" xfId="0" applyFont="1" applyFill="1" applyBorder="1" applyAlignment="1">
      <alignment horizontal="left" vertical="center"/>
    </xf>
    <xf numFmtId="0" fontId="9" fillId="0" borderId="39" xfId="0" applyFont="1" applyFill="1" applyBorder="1" applyAlignment="1">
      <alignment horizontal="left" vertical="center" wrapText="1"/>
    </xf>
    <xf numFmtId="0" fontId="0" fillId="0" borderId="28" xfId="0" applyFill="1" applyBorder="1"/>
    <xf numFmtId="0" fontId="9" fillId="0" borderId="42" xfId="0" applyFont="1" applyFill="1" applyBorder="1" applyAlignment="1">
      <alignment horizontal="left" vertical="center" wrapText="1"/>
    </xf>
    <xf numFmtId="0" fontId="0" fillId="0" borderId="27" xfId="0" applyFill="1" applyBorder="1"/>
    <xf numFmtId="41" fontId="9" fillId="0" borderId="41" xfId="0" applyNumberFormat="1" applyFont="1" applyFill="1" applyBorder="1" applyAlignment="1">
      <alignment horizontal="left" vertical="center"/>
    </xf>
    <xf numFmtId="41" fontId="9" fillId="0" borderId="41" xfId="0" applyNumberFormat="1" applyFont="1" applyFill="1" applyBorder="1" applyAlignment="1">
      <alignment horizontal="left" vertical="center" wrapText="1"/>
    </xf>
    <xf numFmtId="41" fontId="8" fillId="0" borderId="16" xfId="0" applyNumberFormat="1" applyFont="1" applyBorder="1"/>
    <xf numFmtId="0" fontId="11" fillId="0" borderId="0" xfId="0" applyFont="1" applyBorder="1" applyAlignment="1">
      <alignment horizontal="left"/>
    </xf>
    <xf numFmtId="43" fontId="9" fillId="0" borderId="0" xfId="0" applyNumberFormat="1" applyFont="1" applyBorder="1" applyAlignment="1">
      <alignment horizontal="left"/>
    </xf>
    <xf numFmtId="43" fontId="10" fillId="0" borderId="0" xfId="0" applyNumberFormat="1" applyFont="1" applyBorder="1" applyAlignment="1">
      <alignment horizontal="left"/>
    </xf>
    <xf numFmtId="0" fontId="12" fillId="0" borderId="18" xfId="0" applyFont="1" applyFill="1" applyBorder="1" applyAlignment="1">
      <alignment horizontal="center" vertical="center"/>
    </xf>
    <xf numFmtId="41" fontId="9" fillId="0" borderId="18" xfId="0" applyNumberFormat="1" applyFont="1" applyBorder="1" applyAlignment="1">
      <alignment horizontal="center" vertical="center"/>
    </xf>
    <xf numFmtId="168" fontId="9" fillId="0" borderId="30" xfId="0" applyNumberFormat="1" applyFont="1" applyBorder="1" applyAlignment="1">
      <alignment horizontal="center" vertical="center"/>
    </xf>
    <xf numFmtId="168" fontId="9" fillId="0" borderId="21" xfId="0" applyNumberFormat="1" applyFont="1" applyBorder="1" applyAlignment="1">
      <alignment horizontal="center" vertical="center"/>
    </xf>
    <xf numFmtId="0" fontId="9" fillId="0" borderId="0" xfId="0" applyFont="1" applyFill="1" applyBorder="1" applyAlignment="1">
      <alignment wrapText="1"/>
    </xf>
    <xf numFmtId="41" fontId="9" fillId="0" borderId="19" xfId="0" applyNumberFormat="1" applyFont="1" applyFill="1" applyBorder="1" applyAlignment="1">
      <alignment horizontal="center" vertical="center"/>
    </xf>
    <xf numFmtId="0" fontId="13" fillId="0" borderId="19" xfId="0" applyFont="1" applyBorder="1" applyAlignment="1">
      <alignment horizontal="center" vertical="center"/>
    </xf>
    <xf numFmtId="0" fontId="9" fillId="0" borderId="20" xfId="0" applyFont="1" applyFill="1" applyBorder="1" applyAlignment="1">
      <alignment horizontal="center" vertical="center"/>
    </xf>
    <xf numFmtId="41" fontId="9" fillId="24" borderId="15" xfId="0" applyNumberFormat="1" applyFont="1" applyFill="1" applyBorder="1" applyAlignment="1">
      <alignment horizontal="center" vertical="center"/>
    </xf>
    <xf numFmtId="41" fontId="9" fillId="24" borderId="16" xfId="0" applyNumberFormat="1" applyFont="1" applyFill="1" applyBorder="1" applyAlignment="1">
      <alignment horizontal="center" vertical="center"/>
    </xf>
    <xf numFmtId="0" fontId="9" fillId="24" borderId="20" xfId="0" applyFont="1" applyFill="1" applyBorder="1" applyAlignment="1">
      <alignment horizontal="center" vertical="center"/>
    </xf>
    <xf numFmtId="41" fontId="9" fillId="0" borderId="16" xfId="0" applyNumberFormat="1" applyFont="1" applyFill="1" applyBorder="1" applyAlignment="1">
      <alignment horizontal="center" vertical="center"/>
    </xf>
    <xf numFmtId="41" fontId="9" fillId="24" borderId="19" xfId="0" applyNumberFormat="1" applyFont="1" applyFill="1" applyBorder="1" applyAlignment="1">
      <alignment horizontal="center" vertical="center"/>
    </xf>
    <xf numFmtId="41" fontId="9" fillId="0" borderId="19" xfId="0" applyNumberFormat="1" applyFont="1" applyFill="1" applyBorder="1"/>
    <xf numFmtId="0" fontId="8" fillId="0" borderId="16" xfId="0" applyFont="1" applyBorder="1" applyAlignment="1">
      <alignment horizontal="center"/>
    </xf>
    <xf numFmtId="0" fontId="8"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41" fontId="9" fillId="0" borderId="13" xfId="0" applyNumberFormat="1" applyFont="1" applyBorder="1" applyAlignment="1">
      <alignment horizontal="center" vertical="center"/>
    </xf>
    <xf numFmtId="168" fontId="9" fillId="0" borderId="46" xfId="0" applyNumberFormat="1" applyFont="1" applyBorder="1" applyAlignment="1">
      <alignment horizontal="center" vertical="center"/>
    </xf>
    <xf numFmtId="168" fontId="9" fillId="0" borderId="47" xfId="0" applyNumberFormat="1" applyFont="1" applyBorder="1" applyAlignment="1">
      <alignment horizontal="center" vertical="center"/>
    </xf>
    <xf numFmtId="168" fontId="9" fillId="0" borderId="48" xfId="0" applyNumberFormat="1" applyFont="1" applyBorder="1" applyAlignment="1">
      <alignment horizontal="center" vertical="center"/>
    </xf>
    <xf numFmtId="168" fontId="9" fillId="0" borderId="49" xfId="0" applyNumberFormat="1" applyFont="1" applyBorder="1" applyAlignment="1">
      <alignment horizontal="center" vertical="center"/>
    </xf>
    <xf numFmtId="168" fontId="9" fillId="0" borderId="50" xfId="0" applyNumberFormat="1" applyFont="1" applyBorder="1" applyAlignment="1">
      <alignment horizontal="center" vertical="center"/>
    </xf>
    <xf numFmtId="41" fontId="9" fillId="0" borderId="22" xfId="0" applyNumberFormat="1" applyFont="1" applyBorder="1" applyAlignment="1">
      <alignment horizontal="center" vertical="center"/>
    </xf>
    <xf numFmtId="44" fontId="9" fillId="0" borderId="44" xfId="29" applyFont="1" applyBorder="1" applyAlignment="1">
      <alignment horizontal="center" vertical="center"/>
    </xf>
    <xf numFmtId="44" fontId="9" fillId="0" borderId="35" xfId="29" applyFont="1" applyBorder="1" applyAlignment="1">
      <alignment horizontal="center" vertical="center"/>
    </xf>
    <xf numFmtId="44" fontId="9" fillId="0" borderId="36" xfId="29" applyFont="1" applyBorder="1" applyAlignment="1">
      <alignment horizontal="center" vertical="center"/>
    </xf>
    <xf numFmtId="41" fontId="9" fillId="0" borderId="14" xfId="0" applyNumberFormat="1" applyFont="1" applyFill="1" applyBorder="1" applyAlignment="1">
      <alignment horizontal="center" vertical="center"/>
    </xf>
    <xf numFmtId="44" fontId="9" fillId="0" borderId="16" xfId="29" applyFont="1" applyFill="1" applyBorder="1"/>
    <xf numFmtId="41" fontId="9" fillId="0" borderId="16" xfId="0" applyNumberFormat="1" applyFont="1" applyFill="1" applyBorder="1" applyAlignment="1">
      <alignment horizontal="left"/>
    </xf>
    <xf numFmtId="41" fontId="9" fillId="0" borderId="16" xfId="0" applyNumberFormat="1" applyFont="1" applyFill="1" applyBorder="1" applyAlignment="1">
      <alignment horizontal="center"/>
    </xf>
    <xf numFmtId="41" fontId="9" fillId="0" borderId="0" xfId="0" applyNumberFormat="1" applyFont="1" applyFill="1" applyBorder="1" applyAlignment="1">
      <alignment horizontal="center"/>
    </xf>
    <xf numFmtId="0" fontId="36" fillId="0" borderId="0" xfId="0" applyFont="1"/>
    <xf numFmtId="0" fontId="9" fillId="0" borderId="42" xfId="0" applyFont="1" applyFill="1" applyBorder="1"/>
    <xf numFmtId="0" fontId="9" fillId="0" borderId="42" xfId="0" applyFont="1" applyFill="1" applyBorder="1" applyAlignment="1">
      <alignment horizontal="center"/>
    </xf>
    <xf numFmtId="0" fontId="9" fillId="0" borderId="42" xfId="0" applyFont="1" applyFill="1" applyBorder="1" applyAlignment="1">
      <alignment horizontal="center" vertical="center"/>
    </xf>
    <xf numFmtId="0" fontId="9" fillId="0" borderId="42" xfId="0" applyFont="1" applyFill="1" applyBorder="1" applyAlignment="1">
      <alignment horizontal="left" vertical="center"/>
    </xf>
    <xf numFmtId="0" fontId="9" fillId="0" borderId="40" xfId="0" applyFont="1" applyFill="1" applyBorder="1"/>
    <xf numFmtId="0" fontId="9" fillId="0" borderId="40" xfId="0" applyFont="1" applyFill="1" applyBorder="1" applyAlignment="1">
      <alignment horizontal="left" vertical="center" indent="2"/>
    </xf>
    <xf numFmtId="41" fontId="9" fillId="0" borderId="40" xfId="0" applyNumberFormat="1" applyFont="1" applyFill="1" applyBorder="1" applyAlignment="1">
      <alignment horizontal="left"/>
    </xf>
    <xf numFmtId="41" fontId="9" fillId="0" borderId="40" xfId="0" applyNumberFormat="1" applyFont="1" applyFill="1" applyBorder="1" applyAlignment="1">
      <alignment horizontal="center"/>
    </xf>
    <xf numFmtId="44" fontId="9" fillId="0" borderId="42" xfId="29" applyFont="1" applyFill="1" applyBorder="1"/>
    <xf numFmtId="41" fontId="9" fillId="0" borderId="42" xfId="0" applyNumberFormat="1" applyFont="1" applyFill="1" applyBorder="1" applyAlignment="1">
      <alignment horizontal="left"/>
    </xf>
    <xf numFmtId="41" fontId="9" fillId="0" borderId="42" xfId="0" applyNumberFormat="1" applyFont="1" applyFill="1" applyBorder="1" applyAlignment="1">
      <alignment horizontal="center"/>
    </xf>
    <xf numFmtId="0" fontId="9" fillId="0" borderId="52" xfId="0" applyFont="1" applyFill="1" applyBorder="1"/>
    <xf numFmtId="0" fontId="9" fillId="0" borderId="52" xfId="0" applyFont="1" applyFill="1" applyBorder="1" applyAlignment="1">
      <alignment horizontal="center"/>
    </xf>
    <xf numFmtId="0" fontId="9" fillId="0" borderId="52" xfId="0" applyFont="1" applyFill="1" applyBorder="1" applyAlignment="1">
      <alignment horizontal="center" vertical="center"/>
    </xf>
    <xf numFmtId="0" fontId="9" fillId="0" borderId="52" xfId="0" applyFont="1" applyFill="1" applyBorder="1" applyAlignment="1">
      <alignment horizontal="left" vertical="center"/>
    </xf>
    <xf numFmtId="41" fontId="9" fillId="0" borderId="52" xfId="0" applyNumberFormat="1" applyFont="1" applyFill="1" applyBorder="1" applyAlignment="1">
      <alignment horizontal="left"/>
    </xf>
    <xf numFmtId="41" fontId="9" fillId="0" borderId="52" xfId="0" applyNumberFormat="1" applyFont="1" applyFill="1" applyBorder="1" applyAlignment="1">
      <alignment horizontal="center"/>
    </xf>
    <xf numFmtId="0" fontId="9" fillId="0" borderId="52" xfId="0" applyFont="1" applyFill="1" applyBorder="1" applyAlignment="1">
      <alignment horizontal="left" vertical="center" indent="2"/>
    </xf>
    <xf numFmtId="0" fontId="9" fillId="0" borderId="53" xfId="0" applyFont="1" applyFill="1" applyBorder="1"/>
    <xf numFmtId="0" fontId="9" fillId="0" borderId="38" xfId="0" applyFont="1" applyFill="1" applyBorder="1"/>
    <xf numFmtId="0" fontId="9" fillId="0" borderId="38" xfId="0" applyFont="1" applyFill="1" applyBorder="1" applyAlignment="1">
      <alignment horizontal="center" vertical="center"/>
    </xf>
    <xf numFmtId="0" fontId="9" fillId="0" borderId="38" xfId="0" applyFont="1" applyFill="1" applyBorder="1" applyAlignment="1">
      <alignment horizontal="left" vertical="center"/>
    </xf>
    <xf numFmtId="41" fontId="9" fillId="0" borderId="38" xfId="0" applyNumberFormat="1" applyFont="1" applyFill="1" applyBorder="1" applyAlignment="1">
      <alignment horizontal="center" vertical="center"/>
    </xf>
    <xf numFmtId="0" fontId="9" fillId="0" borderId="31" xfId="0" applyFont="1" applyFill="1" applyBorder="1" applyAlignment="1">
      <alignment horizontal="center" vertical="center"/>
    </xf>
    <xf numFmtId="0" fontId="9" fillId="0" borderId="39" xfId="0" applyFont="1" applyFill="1" applyBorder="1"/>
    <xf numFmtId="0" fontId="9" fillId="0" borderId="54" xfId="0" applyFont="1" applyFill="1" applyBorder="1"/>
    <xf numFmtId="0" fontId="9" fillId="0" borderId="26" xfId="0" applyFont="1" applyFill="1" applyBorder="1" applyAlignment="1">
      <alignment horizontal="center" vertical="center"/>
    </xf>
    <xf numFmtId="0" fontId="9" fillId="0" borderId="28" xfId="0" applyFont="1" applyFill="1" applyBorder="1"/>
    <xf numFmtId="0" fontId="9" fillId="0" borderId="27" xfId="0" applyFont="1" applyFill="1" applyBorder="1" applyAlignment="1">
      <alignment horizontal="center" vertical="center"/>
    </xf>
    <xf numFmtId="0" fontId="9" fillId="0" borderId="31" xfId="0" applyFont="1" applyFill="1" applyBorder="1"/>
    <xf numFmtId="0" fontId="9" fillId="0" borderId="41" xfId="0" applyFont="1" applyFill="1" applyBorder="1"/>
    <xf numFmtId="0" fontId="9" fillId="0" borderId="26" xfId="0" applyFont="1" applyFill="1" applyBorder="1"/>
    <xf numFmtId="0" fontId="9" fillId="0" borderId="27" xfId="0" applyFont="1" applyFill="1" applyBorder="1"/>
    <xf numFmtId="0" fontId="9" fillId="0" borderId="55" xfId="0" applyFont="1" applyFill="1" applyBorder="1"/>
    <xf numFmtId="0" fontId="9" fillId="0" borderId="56" xfId="0" applyFont="1" applyFill="1" applyBorder="1" applyAlignment="1">
      <alignment horizontal="center"/>
    </xf>
    <xf numFmtId="0" fontId="9" fillId="0" borderId="56" xfId="0" applyFont="1" applyFill="1" applyBorder="1"/>
    <xf numFmtId="0" fontId="9" fillId="0" borderId="5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28" xfId="0" applyFont="1" applyFill="1" applyBorder="1" applyAlignment="1">
      <alignment horizontal="center" vertical="center"/>
    </xf>
    <xf numFmtId="43" fontId="9" fillId="0" borderId="0" xfId="0" applyNumberFormat="1" applyFont="1" applyFill="1" applyBorder="1" applyAlignment="1">
      <alignment horizontal="left"/>
    </xf>
    <xf numFmtId="168" fontId="9" fillId="0" borderId="57" xfId="0" applyNumberFormat="1" applyFont="1" applyBorder="1" applyAlignment="1">
      <alignment horizontal="center" vertical="center"/>
    </xf>
    <xf numFmtId="168" fontId="9" fillId="0" borderId="58" xfId="0" applyNumberFormat="1" applyFont="1" applyBorder="1" applyAlignment="1">
      <alignment horizontal="center" vertical="center"/>
    </xf>
    <xf numFmtId="168" fontId="9" fillId="0" borderId="59" xfId="0" applyNumberFormat="1" applyFont="1" applyBorder="1" applyAlignment="1">
      <alignment horizontal="center" vertical="center"/>
    </xf>
    <xf numFmtId="168" fontId="9" fillId="0" borderId="60" xfId="0" applyNumberFormat="1" applyFont="1" applyBorder="1" applyAlignment="1">
      <alignment horizontal="center" vertical="center"/>
    </xf>
    <xf numFmtId="168" fontId="9" fillId="0" borderId="61" xfId="0" applyNumberFormat="1" applyFont="1" applyBorder="1" applyAlignment="1">
      <alignment horizontal="center" vertical="center"/>
    </xf>
    <xf numFmtId="168" fontId="9" fillId="0" borderId="62" xfId="0" applyNumberFormat="1" applyFont="1" applyBorder="1" applyAlignment="1">
      <alignment horizontal="center" vertical="center"/>
    </xf>
    <xf numFmtId="168" fontId="9" fillId="0" borderId="63" xfId="0" applyNumberFormat="1" applyFont="1" applyBorder="1" applyAlignment="1">
      <alignment horizontal="center" vertical="center"/>
    </xf>
    <xf numFmtId="168" fontId="9" fillId="0" borderId="64" xfId="0" applyNumberFormat="1" applyFont="1" applyBorder="1" applyAlignment="1">
      <alignment horizontal="center" vertical="center"/>
    </xf>
    <xf numFmtId="168" fontId="9" fillId="0" borderId="65" xfId="0" applyNumberFormat="1" applyFont="1" applyBorder="1" applyAlignment="1">
      <alignment horizontal="center" vertical="center"/>
    </xf>
    <xf numFmtId="168" fontId="9" fillId="0" borderId="66" xfId="0" applyNumberFormat="1" applyFont="1" applyBorder="1" applyAlignment="1">
      <alignment horizontal="center" vertical="center"/>
    </xf>
    <xf numFmtId="0" fontId="9" fillId="0" borderId="40" xfId="0" applyFont="1" applyBorder="1" applyAlignment="1">
      <alignment horizontal="left" vertical="center"/>
    </xf>
    <xf numFmtId="41" fontId="9" fillId="0" borderId="40" xfId="0" applyNumberFormat="1" applyFont="1" applyFill="1" applyBorder="1" applyAlignment="1">
      <alignment horizontal="center" vertical="center"/>
    </xf>
    <xf numFmtId="41" fontId="9" fillId="0" borderId="40" xfId="0" applyNumberFormat="1" applyFont="1" applyBorder="1"/>
    <xf numFmtId="0" fontId="8" fillId="0" borderId="42" xfId="0" applyFont="1" applyBorder="1"/>
    <xf numFmtId="41" fontId="8" fillId="0" borderId="42" xfId="0" applyNumberFormat="1" applyFont="1" applyBorder="1"/>
    <xf numFmtId="0" fontId="8" fillId="0" borderId="42" xfId="0" applyFont="1" applyFill="1" applyBorder="1" applyAlignment="1">
      <alignment horizontal="left" vertical="center"/>
    </xf>
    <xf numFmtId="0" fontId="8" fillId="0" borderId="40" xfId="0" applyFont="1" applyBorder="1"/>
    <xf numFmtId="0" fontId="8" fillId="0" borderId="40" xfId="0" applyFont="1" applyFill="1" applyBorder="1" applyAlignment="1">
      <alignment horizontal="left" vertical="center"/>
    </xf>
    <xf numFmtId="41" fontId="8" fillId="0" borderId="40" xfId="0" applyNumberFormat="1" applyFont="1" applyBorder="1"/>
    <xf numFmtId="0" fontId="8" fillId="0" borderId="28" xfId="0" applyFont="1" applyBorder="1"/>
    <xf numFmtId="0" fontId="8" fillId="0" borderId="27" xfId="0" applyFont="1" applyBorder="1"/>
    <xf numFmtId="0" fontId="8" fillId="0" borderId="39" xfId="0" applyFont="1" applyBorder="1"/>
    <xf numFmtId="0" fontId="8" fillId="0" borderId="41" xfId="0" applyFont="1" applyBorder="1"/>
    <xf numFmtId="0" fontId="9" fillId="0" borderId="39" xfId="0" applyFont="1" applyBorder="1" applyAlignment="1">
      <alignment horizontal="center" vertical="center"/>
    </xf>
    <xf numFmtId="0" fontId="8" fillId="0" borderId="28" xfId="0" applyFont="1" applyFill="1" applyBorder="1" applyAlignment="1">
      <alignment horizontal="center" vertical="center"/>
    </xf>
    <xf numFmtId="0" fontId="8" fillId="0" borderId="27" xfId="0" applyFont="1" applyFill="1" applyBorder="1"/>
    <xf numFmtId="41" fontId="8" fillId="0" borderId="27" xfId="0" applyNumberFormat="1" applyFont="1" applyFill="1" applyBorder="1"/>
    <xf numFmtId="0" fontId="8" fillId="0" borderId="16" xfId="0" applyFont="1" applyBorder="1"/>
    <xf numFmtId="41" fontId="9" fillId="0" borderId="38" xfId="0" applyNumberFormat="1" applyFont="1" applyBorder="1"/>
    <xf numFmtId="0" fontId="9" fillId="0" borderId="27" xfId="0" applyFont="1" applyBorder="1"/>
    <xf numFmtId="41" fontId="9" fillId="0" borderId="31" xfId="0" applyNumberFormat="1" applyFont="1" applyFill="1" applyBorder="1" applyAlignment="1">
      <alignment horizontal="center" vertical="center"/>
    </xf>
    <xf numFmtId="41" fontId="9" fillId="0" borderId="67" xfId="0" applyNumberFormat="1" applyFont="1" applyFill="1" applyBorder="1" applyAlignment="1">
      <alignment horizontal="center" vertical="center"/>
    </xf>
    <xf numFmtId="41" fontId="9" fillId="0" borderId="41" xfId="0" applyNumberFormat="1" applyFont="1" applyFill="1" applyBorder="1" applyAlignment="1">
      <alignment horizontal="center" vertical="center"/>
    </xf>
    <xf numFmtId="41" fontId="9" fillId="0" borderId="68" xfId="0" applyNumberFormat="1" applyFont="1" applyFill="1" applyBorder="1" applyAlignment="1">
      <alignment horizontal="center" vertical="center"/>
    </xf>
    <xf numFmtId="0" fontId="9" fillId="0" borderId="40" xfId="0" applyFont="1" applyFill="1" applyBorder="1" applyAlignment="1">
      <alignment horizontal="left" vertical="center" wrapText="1" indent="2"/>
    </xf>
    <xf numFmtId="168" fontId="9" fillId="0" borderId="69" xfId="0" applyNumberFormat="1" applyFont="1" applyFill="1" applyBorder="1" applyAlignment="1">
      <alignment horizontal="center" vertical="center"/>
    </xf>
    <xf numFmtId="168" fontId="9" fillId="0" borderId="70" xfId="0" applyNumberFormat="1" applyFont="1" applyFill="1" applyBorder="1" applyAlignment="1">
      <alignment horizontal="center" vertical="center"/>
    </xf>
    <xf numFmtId="168" fontId="9" fillId="0" borderId="71" xfId="0" applyNumberFormat="1" applyFont="1" applyFill="1" applyBorder="1" applyAlignment="1">
      <alignment horizontal="center" vertical="center"/>
    </xf>
    <xf numFmtId="0" fontId="8" fillId="0" borderId="0" xfId="0" applyFont="1" applyAlignment="1">
      <alignment horizontal="center" wrapText="1"/>
    </xf>
    <xf numFmtId="44" fontId="9" fillId="0" borderId="40" xfId="29" applyFont="1" applyFill="1" applyBorder="1"/>
    <xf numFmtId="0" fontId="9" fillId="0" borderId="0" xfId="0" applyFont="1" applyFill="1" applyAlignment="1"/>
    <xf numFmtId="44" fontId="9" fillId="0" borderId="0" xfId="28" applyNumberFormat="1" applyFont="1" applyFill="1" applyBorder="1"/>
    <xf numFmtId="41" fontId="9" fillId="0" borderId="42" xfId="0" applyNumberFormat="1" applyFont="1" applyFill="1" applyBorder="1" applyAlignment="1">
      <alignment horizontal="center" vertical="center"/>
    </xf>
    <xf numFmtId="0" fontId="0" fillId="0" borderId="0" xfId="0" applyBorder="1" applyAlignment="1">
      <alignment horizontal="left"/>
    </xf>
    <xf numFmtId="0" fontId="8" fillId="0" borderId="0" xfId="0" applyFont="1" applyBorder="1" applyAlignment="1">
      <alignment horizontal="left"/>
    </xf>
    <xf numFmtId="41" fontId="9" fillId="0" borderId="42" xfId="0" applyNumberFormat="1" applyFont="1" applyFill="1" applyBorder="1" applyAlignment="1">
      <alignment horizontal="left" vertical="center"/>
    </xf>
    <xf numFmtId="0" fontId="0" fillId="0" borderId="17" xfId="0" applyBorder="1"/>
    <xf numFmtId="0" fontId="0" fillId="0" borderId="14" xfId="0" applyBorder="1"/>
    <xf numFmtId="0" fontId="0" fillId="0" borderId="16" xfId="0" applyBorder="1"/>
    <xf numFmtId="41" fontId="8" fillId="0" borderId="0" xfId="0" applyNumberFormat="1" applyFont="1" applyBorder="1" applyAlignment="1"/>
    <xf numFmtId="41" fontId="3" fillId="0" borderId="0" xfId="0" applyNumberFormat="1" applyFont="1" applyBorder="1" applyAlignment="1"/>
    <xf numFmtId="42" fontId="8" fillId="0" borderId="0" xfId="29" applyNumberFormat="1" applyFont="1" applyBorder="1"/>
    <xf numFmtId="0" fontId="0" fillId="0" borderId="0" xfId="0" applyFont="1"/>
    <xf numFmtId="0" fontId="0" fillId="0" borderId="0" xfId="0" applyFont="1" applyAlignment="1">
      <alignment horizontal="center"/>
    </xf>
    <xf numFmtId="0" fontId="0" fillId="0" borderId="0" xfId="0" applyFont="1" applyBorder="1"/>
    <xf numFmtId="0" fontId="0" fillId="0" borderId="10" xfId="0" applyFont="1" applyBorder="1"/>
    <xf numFmtId="0" fontId="0" fillId="0" borderId="18" xfId="0" applyFont="1" applyBorder="1"/>
    <xf numFmtId="0" fontId="0" fillId="0" borderId="12" xfId="0" applyFont="1" applyBorder="1"/>
    <xf numFmtId="7" fontId="9" fillId="0" borderId="11" xfId="29" applyNumberFormat="1" applyFont="1" applyBorder="1" applyAlignment="1">
      <alignment horizontal="center" vertical="center"/>
    </xf>
    <xf numFmtId="7" fontId="9" fillId="0" borderId="30" xfId="29" applyNumberFormat="1" applyFont="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left" vertical="center"/>
    </xf>
    <xf numFmtId="0" fontId="9" fillId="0" borderId="87" xfId="0" applyFont="1" applyFill="1" applyBorder="1"/>
    <xf numFmtId="41" fontId="9" fillId="0" borderId="56" xfId="0" applyNumberFormat="1" applyFont="1" applyFill="1" applyBorder="1" applyAlignment="1">
      <alignment horizontal="left"/>
    </xf>
    <xf numFmtId="0" fontId="9" fillId="0" borderId="56" xfId="0" applyFont="1" applyFill="1" applyBorder="1" applyAlignment="1">
      <alignment horizontal="center" vertical="center"/>
    </xf>
    <xf numFmtId="17" fontId="8" fillId="0" borderId="13" xfId="0" applyNumberFormat="1" applyFont="1" applyBorder="1" applyAlignment="1">
      <alignment horizontal="center" vertical="center"/>
    </xf>
    <xf numFmtId="0" fontId="8" fillId="24" borderId="21" xfId="0" applyNumberFormat="1" applyFont="1" applyFill="1" applyBorder="1" applyAlignment="1">
      <alignment horizontal="center" vertical="center" wrapText="1"/>
    </xf>
    <xf numFmtId="0" fontId="8" fillId="0" borderId="11" xfId="0" applyFont="1" applyBorder="1" applyAlignment="1">
      <alignment vertical="center" wrapText="1"/>
    </xf>
    <xf numFmtId="0" fontId="9" fillId="0" borderId="15" xfId="0" applyFont="1" applyBorder="1" applyAlignment="1">
      <alignment vertical="center" wrapText="1"/>
    </xf>
    <xf numFmtId="0" fontId="9" fillId="0" borderId="13" xfId="0" applyFont="1" applyBorder="1" applyAlignment="1">
      <alignment vertical="center" wrapText="1"/>
    </xf>
    <xf numFmtId="0" fontId="9" fillId="0" borderId="52" xfId="0" applyFont="1" applyFill="1" applyBorder="1" applyAlignment="1">
      <alignment horizontal="left" vertical="center" wrapText="1" indent="2"/>
    </xf>
    <xf numFmtId="0" fontId="8" fillId="0" borderId="0" xfId="0" applyFont="1" applyBorder="1" applyAlignment="1">
      <alignment horizontal="center" wrapText="1"/>
    </xf>
    <xf numFmtId="166" fontId="9" fillId="0" borderId="0" xfId="29" applyNumberFormat="1" applyFont="1" applyBorder="1" applyAlignment="1">
      <alignment wrapText="1"/>
    </xf>
    <xf numFmtId="0" fontId="9" fillId="0" borderId="17" xfId="0" applyFont="1" applyBorder="1" applyAlignment="1"/>
    <xf numFmtId="0" fontId="9" fillId="0" borderId="14" xfId="0" applyFont="1" applyBorder="1" applyAlignment="1"/>
    <xf numFmtId="0" fontId="9" fillId="0" borderId="10" xfId="0" applyFont="1" applyBorder="1" applyAlignment="1"/>
    <xf numFmtId="0" fontId="9" fillId="0" borderId="13" xfId="0" applyFont="1" applyBorder="1" applyAlignment="1"/>
    <xf numFmtId="0" fontId="9" fillId="0" borderId="11" xfId="0" applyFont="1" applyBorder="1" applyAlignment="1"/>
    <xf numFmtId="0" fontId="9" fillId="0" borderId="16" xfId="0" applyFont="1" applyBorder="1" applyAlignment="1"/>
    <xf numFmtId="0" fontId="9" fillId="0" borderId="12" xfId="0" applyFont="1" applyBorder="1" applyAlignment="1"/>
    <xf numFmtId="0" fontId="9" fillId="0" borderId="14" xfId="0" applyFont="1" applyBorder="1" applyAlignment="1">
      <alignment horizontal="left" wrapText="1"/>
    </xf>
    <xf numFmtId="0" fontId="9" fillId="0" borderId="10" xfId="0" applyFont="1" applyBorder="1" applyAlignment="1">
      <alignment horizontal="left" wrapText="1"/>
    </xf>
    <xf numFmtId="0" fontId="8" fillId="0" borderId="18" xfId="0" applyFont="1" applyBorder="1" applyAlignment="1">
      <alignment horizontal="center"/>
    </xf>
    <xf numFmtId="0" fontId="8" fillId="0" borderId="12" xfId="0" applyFont="1" applyBorder="1" applyAlignment="1">
      <alignment horizontal="center"/>
    </xf>
    <xf numFmtId="0" fontId="9" fillId="0" borderId="17" xfId="0" applyFont="1" applyBorder="1" applyAlignment="1">
      <alignment horizontal="left" wrapText="1"/>
    </xf>
    <xf numFmtId="0" fontId="8" fillId="0" borderId="13"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wrapText="1"/>
    </xf>
    <xf numFmtId="0" fontId="9" fillId="0" borderId="11" xfId="0" applyFont="1" applyBorder="1" applyAlignment="1">
      <alignment wrapText="1"/>
    </xf>
    <xf numFmtId="166" fontId="9" fillId="0" borderId="16" xfId="29" applyNumberFormat="1" applyFont="1" applyBorder="1" applyAlignment="1">
      <alignment wrapText="1"/>
    </xf>
    <xf numFmtId="0" fontId="9" fillId="0" borderId="12" xfId="0" applyFont="1" applyBorder="1" applyAlignment="1">
      <alignment wrapText="1"/>
    </xf>
    <xf numFmtId="0" fontId="9" fillId="0" borderId="16" xfId="0" applyFont="1" applyBorder="1" applyAlignment="1">
      <alignment wrapText="1"/>
    </xf>
    <xf numFmtId="0" fontId="8" fillId="0" borderId="0" xfId="0" applyFont="1" applyBorder="1" applyAlignment="1">
      <alignment horizontal="right"/>
    </xf>
    <xf numFmtId="41" fontId="9" fillId="26" borderId="11" xfId="0" applyNumberFormat="1" applyFont="1" applyFill="1" applyBorder="1" applyAlignment="1">
      <alignment horizontal="center" vertical="center"/>
    </xf>
    <xf numFmtId="41" fontId="9" fillId="26" borderId="30" xfId="0" applyNumberFormat="1" applyFont="1" applyFill="1" applyBorder="1" applyAlignment="1">
      <alignment horizontal="center" vertical="center"/>
    </xf>
    <xf numFmtId="41" fontId="9" fillId="26" borderId="15" xfId="0" applyNumberFormat="1" applyFont="1" applyFill="1" applyBorder="1" applyAlignment="1">
      <alignment horizontal="center" vertical="center"/>
    </xf>
    <xf numFmtId="41" fontId="9" fillId="26" borderId="21" xfId="0" applyNumberFormat="1" applyFont="1" applyFill="1" applyBorder="1" applyAlignment="1">
      <alignment horizontal="center" vertical="center"/>
    </xf>
    <xf numFmtId="166" fontId="9" fillId="26" borderId="19" xfId="29" applyNumberFormat="1" applyFont="1" applyFill="1" applyBorder="1" applyAlignment="1">
      <alignment vertical="center" wrapText="1"/>
    </xf>
    <xf numFmtId="166" fontId="9" fillId="26" borderId="0" xfId="29" applyNumberFormat="1" applyFont="1" applyFill="1" applyBorder="1" applyAlignment="1">
      <alignment vertical="center" wrapText="1"/>
    </xf>
    <xf numFmtId="166" fontId="10" fillId="26" borderId="19" xfId="29" applyNumberFormat="1" applyFont="1" applyFill="1" applyBorder="1" applyAlignment="1">
      <alignment vertical="center" wrapText="1"/>
    </xf>
    <xf numFmtId="44" fontId="9" fillId="0" borderId="52" xfId="29" applyFont="1" applyFill="1" applyBorder="1"/>
    <xf numFmtId="0" fontId="8" fillId="0" borderId="16" xfId="0" applyFont="1" applyFill="1" applyBorder="1" applyAlignment="1">
      <alignment horizontal="center"/>
    </xf>
    <xf numFmtId="0" fontId="9" fillId="0" borderId="16" xfId="0" applyFont="1" applyBorder="1" applyAlignment="1">
      <alignment horizontal="left" vertical="center" indent="1"/>
    </xf>
    <xf numFmtId="0" fontId="9" fillId="0" borderId="16" xfId="0" applyFont="1" applyBorder="1" applyAlignment="1">
      <alignment horizontal="left" vertical="center" indent="2"/>
    </xf>
    <xf numFmtId="168" fontId="9" fillId="0" borderId="21"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168" fontId="9" fillId="0" borderId="30" xfId="0" applyNumberFormat="1" applyFont="1" applyFill="1" applyBorder="1" applyAlignment="1">
      <alignment horizontal="center" vertical="center"/>
    </xf>
    <xf numFmtId="41" fontId="9" fillId="0" borderId="30" xfId="0" applyNumberFormat="1" applyFont="1" applyFill="1" applyBorder="1" applyAlignment="1">
      <alignment horizontal="center" vertical="center"/>
    </xf>
    <xf numFmtId="41" fontId="10" fillId="0" borderId="16" xfId="0" applyNumberFormat="1" applyFont="1" applyBorder="1" applyAlignment="1">
      <alignment horizontal="center" vertical="center"/>
    </xf>
    <xf numFmtId="0" fontId="9" fillId="0" borderId="19" xfId="0" applyFont="1" applyBorder="1" applyAlignment="1">
      <alignment horizontal="left" vertical="center" indent="1"/>
    </xf>
    <xf numFmtId="44" fontId="39" fillId="0" borderId="29" xfId="29" applyFont="1" applyFill="1" applyBorder="1" applyAlignment="1">
      <alignment horizontal="center" vertical="center"/>
    </xf>
    <xf numFmtId="44" fontId="39" fillId="0" borderId="21" xfId="29" applyFont="1" applyFill="1" applyBorder="1" applyAlignment="1">
      <alignment horizontal="center" vertical="center"/>
    </xf>
    <xf numFmtId="44" fontId="39" fillId="0" borderId="20" xfId="29" applyFont="1" applyFill="1" applyBorder="1" applyAlignment="1">
      <alignment horizontal="center" vertical="center"/>
    </xf>
    <xf numFmtId="44" fontId="39" fillId="0" borderId="25" xfId="29" applyFont="1" applyFill="1" applyBorder="1" applyAlignment="1">
      <alignment horizontal="center" vertical="center"/>
    </xf>
    <xf numFmtId="44" fontId="39" fillId="0" borderId="30" xfId="29" applyFont="1" applyFill="1" applyBorder="1" applyAlignment="1">
      <alignment horizontal="center" vertical="center"/>
    </xf>
    <xf numFmtId="41" fontId="9" fillId="0" borderId="42" xfId="0" applyNumberFormat="1" applyFont="1" applyBorder="1"/>
    <xf numFmtId="9" fontId="9" fillId="0" borderId="11" xfId="41" applyFont="1" applyFill="1" applyBorder="1" applyAlignment="1">
      <alignment horizontal="center" vertical="center"/>
    </xf>
    <xf numFmtId="9" fontId="9" fillId="0" borderId="30" xfId="41" applyFont="1" applyFill="1" applyBorder="1" applyAlignment="1">
      <alignment horizontal="center" vertical="center"/>
    </xf>
    <xf numFmtId="9" fontId="9" fillId="0" borderId="15" xfId="41" applyFont="1" applyFill="1" applyBorder="1" applyAlignment="1">
      <alignment horizontal="center" vertical="center"/>
    </xf>
    <xf numFmtId="9" fontId="9" fillId="0" borderId="21" xfId="41" applyFont="1" applyFill="1" applyBorder="1" applyAlignment="1">
      <alignment horizontal="center" vertical="center"/>
    </xf>
    <xf numFmtId="0" fontId="9" fillId="0" borderId="42" xfId="0" applyFont="1" applyBorder="1" applyAlignment="1">
      <alignment horizontal="left" vertical="center" indent="1"/>
    </xf>
    <xf numFmtId="0" fontId="9" fillId="0" borderId="40" xfId="0" applyFont="1" applyBorder="1" applyAlignment="1">
      <alignment horizontal="left" vertical="center" indent="1"/>
    </xf>
    <xf numFmtId="0" fontId="9" fillId="0" borderId="42" xfId="0" applyFont="1" applyFill="1" applyBorder="1" applyAlignment="1">
      <alignment horizontal="left" vertical="center" indent="1"/>
    </xf>
    <xf numFmtId="166" fontId="9" fillId="0" borderId="41" xfId="29" applyNumberFormat="1" applyFont="1" applyFill="1" applyBorder="1" applyAlignment="1">
      <alignment horizontal="center" vertical="center"/>
    </xf>
    <xf numFmtId="166" fontId="9" fillId="0" borderId="39" xfId="29" applyNumberFormat="1" applyFont="1" applyFill="1" applyBorder="1" applyAlignment="1">
      <alignment horizontal="center" vertical="center"/>
    </xf>
    <xf numFmtId="0" fontId="9" fillId="0" borderId="55" xfId="0" applyFont="1" applyBorder="1"/>
    <xf numFmtId="0" fontId="9" fillId="0" borderId="87" xfId="0" applyFont="1" applyBorder="1"/>
    <xf numFmtId="0" fontId="9" fillId="0" borderId="55" xfId="0" applyFont="1" applyBorder="1" applyAlignment="1">
      <alignment horizontal="center" vertical="center"/>
    </xf>
    <xf numFmtId="166" fontId="9" fillId="0" borderId="87" xfId="29" applyNumberFormat="1" applyFont="1" applyFill="1" applyBorder="1" applyAlignment="1">
      <alignment horizontal="center" vertical="center"/>
    </xf>
    <xf numFmtId="166" fontId="9" fillId="0" borderId="55" xfId="29" applyNumberFormat="1" applyFont="1" applyFill="1" applyBorder="1" applyAlignment="1">
      <alignment horizontal="center" vertical="center"/>
    </xf>
    <xf numFmtId="41" fontId="10" fillId="0" borderId="56" xfId="0" applyNumberFormat="1" applyFont="1" applyBorder="1"/>
    <xf numFmtId="41" fontId="9" fillId="0" borderId="68" xfId="0" applyNumberFormat="1" applyFont="1" applyFill="1" applyBorder="1" applyAlignment="1">
      <alignment vertical="center"/>
    </xf>
    <xf numFmtId="41" fontId="9" fillId="0" borderId="39" xfId="0" applyNumberFormat="1" applyFont="1" applyFill="1" applyBorder="1" applyAlignment="1">
      <alignment horizontal="center" vertical="center"/>
    </xf>
    <xf numFmtId="0" fontId="8" fillId="0" borderId="12" xfId="0" applyFont="1" applyFill="1" applyBorder="1"/>
    <xf numFmtId="0" fontId="8" fillId="0" borderId="11" xfId="0" applyFont="1" applyFill="1" applyBorder="1" applyAlignment="1">
      <alignment horizontal="center" vertical="center"/>
    </xf>
    <xf numFmtId="44" fontId="8" fillId="0" borderId="16" xfId="29" applyFont="1" applyFill="1" applyBorder="1"/>
    <xf numFmtId="41" fontId="8" fillId="0" borderId="16" xfId="0" applyNumberFormat="1" applyFont="1" applyFill="1" applyBorder="1" applyAlignment="1">
      <alignment horizontal="left"/>
    </xf>
    <xf numFmtId="41" fontId="8" fillId="0" borderId="16" xfId="0" applyNumberFormat="1" applyFont="1" applyFill="1" applyBorder="1" applyAlignment="1">
      <alignment horizontal="center"/>
    </xf>
    <xf numFmtId="0" fontId="8" fillId="0" borderId="12" xfId="0" applyFont="1" applyFill="1" applyBorder="1" applyAlignment="1">
      <alignment horizontal="center" vertical="center"/>
    </xf>
    <xf numFmtId="0" fontId="8" fillId="0" borderId="11" xfId="0" applyFont="1" applyFill="1" applyBorder="1"/>
    <xf numFmtId="0" fontId="0" fillId="0" borderId="39" xfId="0" applyFill="1" applyBorder="1"/>
    <xf numFmtId="0" fontId="0" fillId="0" borderId="41" xfId="0" applyFill="1" applyBorder="1"/>
    <xf numFmtId="166" fontId="8" fillId="0" borderId="0" xfId="29" applyNumberFormat="1" applyFont="1" applyBorder="1"/>
    <xf numFmtId="0" fontId="9" fillId="0" borderId="95" xfId="0" applyFont="1" applyBorder="1" applyAlignment="1">
      <alignment horizontal="center"/>
    </xf>
    <xf numFmtId="42" fontId="9" fillId="0" borderId="96" xfId="29" applyNumberFormat="1" applyFont="1" applyBorder="1"/>
    <xf numFmtId="0" fontId="9" fillId="0" borderId="78" xfId="0" applyFont="1" applyBorder="1" applyAlignment="1">
      <alignment horizontal="center"/>
    </xf>
    <xf numFmtId="42" fontId="9" fillId="0" borderId="81" xfId="28" applyNumberFormat="1" applyFont="1" applyBorder="1"/>
    <xf numFmtId="41" fontId="9" fillId="24" borderId="78" xfId="28" applyNumberFormat="1" applyFont="1" applyFill="1" applyBorder="1"/>
    <xf numFmtId="0" fontId="9" fillId="0" borderId="78" xfId="0" applyFont="1" applyBorder="1" applyAlignment="1">
      <alignment horizontal="center" vertical="center"/>
    </xf>
    <xf numFmtId="42" fontId="10" fillId="0" borderId="81" xfId="28" applyNumberFormat="1" applyFont="1" applyBorder="1"/>
    <xf numFmtId="0" fontId="8" fillId="0" borderId="78" xfId="0" applyFont="1" applyBorder="1"/>
    <xf numFmtId="0" fontId="9" fillId="0" borderId="78" xfId="0" applyFont="1" applyBorder="1"/>
    <xf numFmtId="41" fontId="9" fillId="24" borderId="79" xfId="28" applyNumberFormat="1" applyFont="1" applyFill="1" applyBorder="1"/>
    <xf numFmtId="0" fontId="8" fillId="0" borderId="79" xfId="0" applyFont="1" applyBorder="1"/>
    <xf numFmtId="165" fontId="9" fillId="0" borderId="81" xfId="28" applyNumberFormat="1" applyFont="1" applyBorder="1"/>
    <xf numFmtId="44" fontId="9" fillId="0" borderId="81" xfId="28" applyNumberFormat="1" applyFont="1" applyBorder="1"/>
    <xf numFmtId="0" fontId="9" fillId="0" borderId="82" xfId="0" applyFont="1" applyBorder="1" applyAlignment="1">
      <alignment horizontal="center"/>
    </xf>
    <xf numFmtId="0" fontId="8" fillId="0" borderId="83" xfId="0" applyFont="1" applyBorder="1"/>
    <xf numFmtId="166" fontId="9" fillId="24" borderId="82" xfId="29" applyNumberFormat="1" applyFont="1" applyFill="1" applyBorder="1"/>
    <xf numFmtId="44" fontId="9" fillId="0" borderId="82" xfId="28" applyNumberFormat="1" applyFont="1" applyBorder="1"/>
    <xf numFmtId="42" fontId="9" fillId="0" borderId="95" xfId="28" applyNumberFormat="1" applyFont="1" applyBorder="1"/>
    <xf numFmtId="41" fontId="9" fillId="24" borderId="108" xfId="29" applyNumberFormat="1" applyFont="1" applyFill="1" applyBorder="1"/>
    <xf numFmtId="44" fontId="9" fillId="0" borderId="95" xfId="28" applyNumberFormat="1" applyFont="1" applyBorder="1"/>
    <xf numFmtId="42" fontId="9" fillId="0" borderId="108" xfId="28" applyNumberFormat="1" applyFont="1" applyFill="1" applyBorder="1"/>
    <xf numFmtId="42" fontId="9" fillId="0" borderId="95" xfId="28" applyNumberFormat="1" applyFont="1" applyFill="1" applyBorder="1"/>
    <xf numFmtId="0" fontId="13" fillId="0" borderId="95" xfId="0" applyFont="1" applyBorder="1"/>
    <xf numFmtId="0" fontId="9" fillId="0" borderId="95" xfId="0" applyFont="1" applyBorder="1"/>
    <xf numFmtId="0" fontId="9" fillId="0" borderId="97" xfId="0" applyFont="1" applyBorder="1" applyAlignment="1">
      <alignment horizontal="left" indent="1"/>
    </xf>
    <xf numFmtId="0" fontId="9" fillId="0" borderId="79" xfId="0" applyFont="1" applyBorder="1" applyAlignment="1">
      <alignment horizontal="left" wrapText="1" indent="1"/>
    </xf>
    <xf numFmtId="0" fontId="9" fillId="0" borderId="79" xfId="0" applyFont="1" applyBorder="1" applyAlignment="1">
      <alignment horizontal="left" indent="1"/>
    </xf>
    <xf numFmtId="0" fontId="9" fillId="0" borderId="79" xfId="0" applyFont="1" applyBorder="1" applyAlignment="1">
      <alignment horizontal="left" vertical="center" indent="1"/>
    </xf>
    <xf numFmtId="0" fontId="39" fillId="0" borderId="0" xfId="0" quotePrefix="1" applyFont="1" applyBorder="1" applyAlignment="1">
      <alignment wrapText="1"/>
    </xf>
    <xf numFmtId="0" fontId="8" fillId="0" borderId="0" xfId="0" applyFont="1" applyAlignment="1">
      <alignment horizontal="center"/>
    </xf>
    <xf numFmtId="0" fontId="8" fillId="0" borderId="18" xfId="0" applyFont="1" applyFill="1" applyBorder="1" applyAlignment="1">
      <alignment horizontal="center" vertical="center" wrapText="1"/>
    </xf>
    <xf numFmtId="0" fontId="8" fillId="0" borderId="0" xfId="0" applyFont="1" applyBorder="1" applyAlignment="1">
      <alignment horizontal="center"/>
    </xf>
    <xf numFmtId="166" fontId="9" fillId="0" borderId="40" xfId="29" applyNumberFormat="1" applyFont="1" applyFill="1" applyBorder="1"/>
    <xf numFmtId="166" fontId="10" fillId="0" borderId="40" xfId="29" applyNumberFormat="1" applyFont="1" applyFill="1" applyBorder="1"/>
    <xf numFmtId="166" fontId="10" fillId="0" borderId="52" xfId="29" applyNumberFormat="1" applyFont="1" applyFill="1" applyBorder="1"/>
    <xf numFmtId="166" fontId="8" fillId="0" borderId="16" xfId="29" applyNumberFormat="1" applyFont="1" applyFill="1" applyBorder="1"/>
    <xf numFmtId="166" fontId="9" fillId="0" borderId="42" xfId="29" applyNumberFormat="1" applyFont="1" applyFill="1" applyBorder="1"/>
    <xf numFmtId="166" fontId="9" fillId="0" borderId="40" xfId="0" applyNumberFormat="1" applyFont="1" applyFill="1" applyBorder="1"/>
    <xf numFmtId="166" fontId="10" fillId="0" borderId="40" xfId="0" applyNumberFormat="1" applyFont="1" applyFill="1" applyBorder="1"/>
    <xf numFmtId="169" fontId="9" fillId="0" borderId="19" xfId="0" applyNumberFormat="1" applyFont="1" applyBorder="1" applyAlignment="1">
      <alignment horizontal="center" vertical="center"/>
    </xf>
    <xf numFmtId="41" fontId="10" fillId="0" borderId="19" xfId="0" applyNumberFormat="1" applyFont="1" applyBorder="1"/>
    <xf numFmtId="9" fontId="9" fillId="0" borderId="38" xfId="41" applyFont="1" applyFill="1" applyBorder="1" applyAlignment="1">
      <alignment horizontal="center" vertical="center"/>
    </xf>
    <xf numFmtId="41" fontId="10" fillId="0" borderId="40" xfId="0" applyNumberFormat="1" applyFont="1" applyFill="1" applyBorder="1"/>
    <xf numFmtId="41" fontId="10" fillId="0" borderId="39" xfId="0" applyNumberFormat="1" applyFont="1" applyFill="1" applyBorder="1"/>
    <xf numFmtId="9" fontId="9" fillId="0" borderId="40" xfId="41" applyFont="1" applyFill="1" applyBorder="1" applyAlignment="1">
      <alignment horizontal="center"/>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9" fillId="0" borderId="40" xfId="0" applyFont="1" applyFill="1" applyBorder="1" applyAlignment="1">
      <alignment horizontal="left" wrapText="1"/>
    </xf>
    <xf numFmtId="0" fontId="9" fillId="0" borderId="39" xfId="0" applyFont="1" applyFill="1" applyBorder="1" applyAlignment="1">
      <alignment horizontal="left" wrapText="1"/>
    </xf>
    <xf numFmtId="41" fontId="10" fillId="0" borderId="40" xfId="0" applyNumberFormat="1" applyFont="1" applyFill="1" applyBorder="1" applyAlignment="1">
      <alignment horizontal="left" wrapText="1"/>
    </xf>
    <xf numFmtId="41" fontId="10" fillId="0" borderId="41" xfId="0" applyNumberFormat="1" applyFont="1" applyFill="1" applyBorder="1" applyAlignment="1">
      <alignment horizontal="left" wrapText="1"/>
    </xf>
    <xf numFmtId="0" fontId="0" fillId="0" borderId="31" xfId="0" applyFill="1" applyBorder="1" applyAlignment="1">
      <alignment vertical="center"/>
    </xf>
    <xf numFmtId="41" fontId="9" fillId="0" borderId="42" xfId="0" applyNumberFormat="1" applyFont="1" applyFill="1" applyBorder="1" applyAlignment="1">
      <alignment horizontal="left" vertical="center" wrapText="1"/>
    </xf>
    <xf numFmtId="0" fontId="0" fillId="0" borderId="28" xfId="0" applyFill="1" applyBorder="1" applyAlignment="1">
      <alignment vertical="center"/>
    </xf>
    <xf numFmtId="41" fontId="9" fillId="29" borderId="21" xfId="0" applyNumberFormat="1" applyFont="1" applyFill="1" applyBorder="1" applyAlignment="1">
      <alignment horizontal="center" vertical="center"/>
    </xf>
    <xf numFmtId="41" fontId="9" fillId="29" borderId="15" xfId="0" applyNumberFormat="1" applyFont="1" applyFill="1" applyBorder="1" applyAlignment="1">
      <alignment horizontal="center" vertical="center"/>
    </xf>
    <xf numFmtId="166" fontId="8" fillId="0" borderId="52" xfId="29" applyNumberFormat="1" applyFont="1" applyFill="1" applyBorder="1"/>
    <xf numFmtId="166" fontId="8" fillId="0" borderId="40" xfId="29" applyNumberFormat="1" applyFont="1" applyFill="1" applyBorder="1"/>
    <xf numFmtId="0" fontId="9" fillId="28" borderId="15" xfId="0" applyFont="1" applyFill="1" applyBorder="1"/>
    <xf numFmtId="0" fontId="9" fillId="28" borderId="19" xfId="0" applyFont="1" applyFill="1" applyBorder="1" applyAlignment="1">
      <alignment horizontal="center"/>
    </xf>
    <xf numFmtId="0" fontId="9" fillId="28" borderId="20" xfId="0" applyFont="1" applyFill="1" applyBorder="1"/>
    <xf numFmtId="0" fontId="9" fillId="28" borderId="15" xfId="0" applyFont="1" applyFill="1" applyBorder="1" applyAlignment="1">
      <alignment horizontal="center" vertical="center"/>
    </xf>
    <xf numFmtId="0" fontId="9" fillId="28" borderId="19" xfId="0" applyFont="1" applyFill="1" applyBorder="1" applyAlignment="1">
      <alignment horizontal="left" vertical="center" wrapText="1" indent="2"/>
    </xf>
    <xf numFmtId="44" fontId="9" fillId="28" borderId="19" xfId="29" applyFont="1" applyFill="1" applyBorder="1"/>
    <xf numFmtId="41" fontId="9" fillId="28" borderId="19" xfId="0" applyNumberFormat="1" applyFont="1" applyFill="1" applyBorder="1" applyAlignment="1">
      <alignment horizontal="left"/>
    </xf>
    <xf numFmtId="41" fontId="9" fillId="28" borderId="19" xfId="0" applyNumberFormat="1" applyFont="1" applyFill="1" applyBorder="1" applyAlignment="1">
      <alignment horizontal="center"/>
    </xf>
    <xf numFmtId="0" fontId="9" fillId="28" borderId="20" xfId="0" applyFont="1" applyFill="1" applyBorder="1" applyAlignment="1">
      <alignment horizontal="center" vertical="center"/>
    </xf>
    <xf numFmtId="166" fontId="10" fillId="28" borderId="19" xfId="29" applyNumberFormat="1" applyFont="1" applyFill="1" applyBorder="1"/>
    <xf numFmtId="0" fontId="8" fillId="24" borderId="21" xfId="0" applyFont="1" applyFill="1" applyBorder="1" applyAlignment="1">
      <alignment horizontal="center" vertical="center"/>
    </xf>
    <xf numFmtId="0" fontId="9" fillId="0" borderId="0" xfId="0" applyFont="1" applyBorder="1" applyAlignment="1">
      <alignment wrapText="1"/>
    </xf>
    <xf numFmtId="166" fontId="8" fillId="0" borderId="42" xfId="29" applyNumberFormat="1" applyFont="1" applyFill="1" applyBorder="1"/>
    <xf numFmtId="166" fontId="9" fillId="0" borderId="42" xfId="0" applyNumberFormat="1" applyFont="1" applyFill="1" applyBorder="1"/>
    <xf numFmtId="42" fontId="8" fillId="0" borderId="108" xfId="28" applyNumberFormat="1" applyFont="1" applyBorder="1"/>
    <xf numFmtId="166" fontId="8" fillId="0" borderId="95" xfId="29" applyNumberFormat="1" applyFont="1" applyBorder="1"/>
    <xf numFmtId="0" fontId="9" fillId="0" borderId="28" xfId="0" applyFont="1" applyBorder="1" applyAlignment="1">
      <alignment vertical="center" wrapText="1"/>
    </xf>
    <xf numFmtId="0" fontId="9" fillId="0" borderId="42" xfId="0" applyFont="1" applyBorder="1" applyAlignment="1">
      <alignment horizontal="center" vertical="center" wrapText="1"/>
    </xf>
    <xf numFmtId="0" fontId="9" fillId="0" borderId="27" xfId="0" applyFont="1" applyBorder="1" applyAlignment="1">
      <alignment vertical="center" wrapText="1"/>
    </xf>
    <xf numFmtId="0" fontId="9" fillId="0" borderId="42" xfId="0" applyFont="1" applyBorder="1" applyAlignment="1">
      <alignment vertical="center" wrapText="1"/>
    </xf>
    <xf numFmtId="166" fontId="9" fillId="0" borderId="88" xfId="29" applyNumberFormat="1" applyFont="1" applyBorder="1" applyAlignment="1">
      <alignment vertical="center" wrapText="1"/>
    </xf>
    <xf numFmtId="0" fontId="9" fillId="0" borderId="0"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horizontal="center" vertical="center" wrapText="1"/>
    </xf>
    <xf numFmtId="0" fontId="9" fillId="0" borderId="41" xfId="0" applyFont="1" applyBorder="1" applyAlignment="1">
      <alignment vertical="center" wrapText="1"/>
    </xf>
    <xf numFmtId="0" fontId="9" fillId="0" borderId="40" xfId="0" applyFont="1" applyBorder="1" applyAlignment="1">
      <alignment vertical="center" wrapText="1"/>
    </xf>
    <xf numFmtId="166" fontId="9" fillId="0" borderId="91" xfId="29" applyNumberFormat="1" applyFont="1" applyBorder="1" applyAlignment="1">
      <alignment vertical="center" wrapText="1"/>
    </xf>
    <xf numFmtId="166" fontId="10" fillId="0" borderId="43" xfId="29" applyNumberFormat="1" applyFont="1" applyBorder="1" applyAlignment="1">
      <alignment vertical="center" wrapText="1"/>
    </xf>
    <xf numFmtId="166" fontId="9" fillId="0" borderId="42" xfId="29" applyNumberFormat="1" applyFont="1" applyBorder="1" applyAlignment="1">
      <alignment vertical="center" wrapText="1"/>
    </xf>
    <xf numFmtId="168" fontId="8" fillId="27" borderId="19" xfId="0" applyNumberFormat="1" applyFont="1" applyFill="1" applyBorder="1" applyAlignment="1">
      <alignment vertical="center"/>
    </xf>
    <xf numFmtId="168" fontId="8" fillId="27" borderId="20" xfId="0" applyNumberFormat="1" applyFont="1" applyFill="1" applyBorder="1" applyAlignment="1">
      <alignment vertical="center"/>
    </xf>
    <xf numFmtId="166" fontId="9" fillId="27" borderId="41" xfId="29" applyNumberFormat="1" applyFont="1" applyFill="1" applyBorder="1" applyAlignment="1">
      <alignment horizontal="center" vertical="center"/>
    </xf>
    <xf numFmtId="166" fontId="9" fillId="27" borderId="39" xfId="29" applyNumberFormat="1" applyFont="1" applyFill="1" applyBorder="1" applyAlignment="1">
      <alignment horizontal="center" vertical="center"/>
    </xf>
    <xf numFmtId="0" fontId="9" fillId="0" borderId="0" xfId="0" applyFont="1" applyAlignment="1">
      <alignment horizontal="left" wrapText="1"/>
    </xf>
    <xf numFmtId="0" fontId="0" fillId="0" borderId="0" xfId="0" applyAlignment="1">
      <alignment horizontal="center"/>
    </xf>
    <xf numFmtId="0" fontId="9" fillId="0" borderId="42" xfId="0" applyFont="1" applyBorder="1"/>
    <xf numFmtId="0" fontId="8" fillId="0" borderId="0" xfId="0" applyFont="1" applyFill="1" applyBorder="1" applyAlignment="1">
      <alignment horizontal="left" indent="2"/>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41" fontId="9" fillId="0" borderId="11"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11" fillId="0" borderId="0" xfId="0" applyFont="1" applyAlignment="1">
      <alignment horizontal="center"/>
    </xf>
    <xf numFmtId="0" fontId="9" fillId="0" borderId="0" xfId="0" applyFont="1" applyAlignment="1"/>
    <xf numFmtId="0" fontId="8" fillId="0" borderId="0" xfId="0" applyFont="1" applyAlignment="1">
      <alignment horizontal="center"/>
    </xf>
    <xf numFmtId="0" fontId="8" fillId="0" borderId="0" xfId="0" applyFont="1" applyBorder="1" applyAlignment="1">
      <alignment horizontal="center"/>
    </xf>
    <xf numFmtId="0" fontId="9" fillId="0" borderId="0" xfId="0" applyFont="1" applyBorder="1" applyAlignment="1"/>
    <xf numFmtId="0" fontId="9" fillId="0" borderId="19" xfId="0" applyFont="1" applyBorder="1" applyAlignment="1">
      <alignment horizontal="center" vertical="center"/>
    </xf>
    <xf numFmtId="0" fontId="0" fillId="0" borderId="0" xfId="0" applyAlignment="1">
      <alignment horizontal="center"/>
    </xf>
    <xf numFmtId="0" fontId="9" fillId="0" borderId="20" xfId="0" applyFont="1" applyBorder="1" applyAlignment="1">
      <alignment horizontal="center" vertical="center"/>
    </xf>
    <xf numFmtId="0" fontId="39" fillId="0" borderId="0" xfId="0" applyFont="1"/>
    <xf numFmtId="0" fontId="39" fillId="0" borderId="0" xfId="0" applyFont="1" applyAlignment="1"/>
    <xf numFmtId="0" fontId="40" fillId="0" borderId="0" xfId="0" applyFont="1" applyAlignment="1">
      <alignment horizontal="center"/>
    </xf>
    <xf numFmtId="0" fontId="41" fillId="0" borderId="0" xfId="0" applyFont="1" applyAlignment="1">
      <alignment horizontal="right"/>
    </xf>
    <xf numFmtId="41" fontId="39" fillId="0" borderId="0" xfId="0" applyNumberFormat="1" applyFont="1" applyBorder="1" applyAlignment="1"/>
    <xf numFmtId="0" fontId="39" fillId="0" borderId="0" xfId="0" applyFont="1" applyBorder="1" applyAlignment="1"/>
    <xf numFmtId="0" fontId="39" fillId="0" borderId="0" xfId="0" applyFont="1" applyBorder="1"/>
    <xf numFmtId="0" fontId="39" fillId="0" borderId="0" xfId="0" applyFont="1" applyAlignment="1">
      <alignment wrapText="1"/>
    </xf>
    <xf numFmtId="0" fontId="39" fillId="0" borderId="17" xfId="0" applyFont="1" applyBorder="1" applyAlignment="1">
      <alignment horizontal="left" wrapText="1"/>
    </xf>
    <xf numFmtId="0" fontId="39" fillId="0" borderId="14" xfId="0" applyFont="1" applyBorder="1" applyAlignment="1">
      <alignment horizontal="left" wrapText="1"/>
    </xf>
    <xf numFmtId="0" fontId="39" fillId="0" borderId="10" xfId="0" applyFont="1" applyBorder="1" applyAlignment="1">
      <alignment horizontal="left" wrapText="1"/>
    </xf>
    <xf numFmtId="0" fontId="43" fillId="0" borderId="13" xfId="0" applyFont="1" applyBorder="1" applyAlignment="1">
      <alignment horizontal="left" wrapText="1"/>
    </xf>
    <xf numFmtId="0" fontId="41" fillId="0" borderId="21" xfId="0" applyFont="1" applyFill="1" applyBorder="1" applyAlignment="1">
      <alignment horizontal="center" vertical="center" wrapText="1"/>
    </xf>
    <xf numFmtId="0" fontId="39" fillId="0" borderId="18" xfId="0" applyFont="1" applyBorder="1"/>
    <xf numFmtId="0" fontId="39" fillId="0" borderId="0" xfId="0" applyFont="1" applyBorder="1" applyAlignment="1">
      <alignment horizontal="center" vertical="center"/>
    </xf>
    <xf numFmtId="0" fontId="43" fillId="0" borderId="18" xfId="0" applyFont="1" applyBorder="1" applyAlignment="1">
      <alignment horizontal="left" wrapText="1"/>
    </xf>
    <xf numFmtId="0" fontId="43" fillId="0" borderId="0" xfId="0" applyFont="1" applyAlignment="1">
      <alignment wrapText="1"/>
    </xf>
    <xf numFmtId="0" fontId="43" fillId="0" borderId="0" xfId="0" applyFont="1"/>
    <xf numFmtId="0" fontId="39" fillId="0" borderId="11" xfId="0" applyFont="1" applyBorder="1" applyAlignment="1">
      <alignment horizontal="left" wrapText="1"/>
    </xf>
    <xf numFmtId="0" fontId="39" fillId="0" borderId="16" xfId="0" applyFont="1" applyBorder="1" applyAlignment="1">
      <alignment horizontal="left" wrapText="1"/>
    </xf>
    <xf numFmtId="0" fontId="39" fillId="0" borderId="12" xfId="0" applyFont="1" applyBorder="1" applyAlignment="1">
      <alignment horizontal="left" wrapText="1"/>
    </xf>
    <xf numFmtId="0" fontId="45" fillId="0" borderId="0" xfId="0" applyFont="1" applyBorder="1" applyAlignment="1"/>
    <xf numFmtId="0" fontId="39" fillId="0" borderId="17" xfId="0" applyFont="1" applyBorder="1"/>
    <xf numFmtId="0" fontId="39" fillId="0" borderId="14" xfId="0" applyFont="1" applyBorder="1" applyAlignment="1">
      <alignment horizontal="center"/>
    </xf>
    <xf numFmtId="0" fontId="39" fillId="0" borderId="10" xfId="0" applyFont="1" applyBorder="1"/>
    <xf numFmtId="0" fontId="39" fillId="0" borderId="14" xfId="0" applyFont="1" applyBorder="1"/>
    <xf numFmtId="0" fontId="39" fillId="0" borderId="13" xfId="0" applyFont="1" applyBorder="1"/>
    <xf numFmtId="0" fontId="39" fillId="0" borderId="13" xfId="0" applyFont="1" applyBorder="1" applyAlignment="1">
      <alignment horizontal="center" vertical="center"/>
    </xf>
    <xf numFmtId="0" fontId="41" fillId="0" borderId="18" xfId="0" applyFont="1" applyFill="1" applyBorder="1" applyAlignment="1">
      <alignment vertical="center"/>
    </xf>
    <xf numFmtId="0" fontId="41" fillId="0" borderId="13" xfId="0" applyFont="1" applyFill="1" applyBorder="1" applyAlignment="1">
      <alignment vertical="center"/>
    </xf>
    <xf numFmtId="0" fontId="41" fillId="0" borderId="17"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13" xfId="0" applyFont="1" applyFill="1" applyBorder="1" applyAlignment="1">
      <alignment horizontal="center" vertical="center"/>
    </xf>
    <xf numFmtId="0" fontId="39" fillId="0" borderId="11" xfId="0" applyFont="1" applyBorder="1"/>
    <xf numFmtId="0" fontId="39" fillId="0" borderId="16" xfId="0" applyFont="1" applyBorder="1" applyAlignment="1">
      <alignment horizontal="center"/>
    </xf>
    <xf numFmtId="0" fontId="39" fillId="0" borderId="12" xfId="0" applyFont="1" applyBorder="1"/>
    <xf numFmtId="0" fontId="39" fillId="0" borderId="11" xfId="0" applyFont="1" applyBorder="1" applyAlignment="1">
      <alignment horizontal="center" vertical="center"/>
    </xf>
    <xf numFmtId="0" fontId="39" fillId="0" borderId="16" xfId="0" applyFont="1" applyBorder="1" applyAlignment="1">
      <alignment horizontal="center" vertical="center"/>
    </xf>
    <xf numFmtId="0" fontId="39" fillId="0" borderId="19"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79" xfId="0" applyFont="1" applyBorder="1"/>
    <xf numFmtId="0" fontId="39" fillId="0" borderId="80" xfId="0" applyFont="1" applyBorder="1" applyAlignment="1">
      <alignment horizontal="center"/>
    </xf>
    <xf numFmtId="0" fontId="39" fillId="0" borderId="81" xfId="0" applyFont="1" applyBorder="1"/>
    <xf numFmtId="0" fontId="39" fillId="0" borderId="79" xfId="0" applyFont="1" applyBorder="1" applyAlignment="1">
      <alignment horizontal="center" vertical="center"/>
    </xf>
    <xf numFmtId="0" fontId="39" fillId="0" borderId="80" xfId="0" applyFont="1" applyBorder="1" applyAlignment="1">
      <alignment horizontal="center" vertical="center"/>
    </xf>
    <xf numFmtId="44" fontId="39" fillId="0" borderId="95" xfId="45" applyFont="1" applyFill="1" applyBorder="1" applyAlignment="1">
      <alignment horizontal="center" vertical="center"/>
    </xf>
    <xf numFmtId="44" fontId="39" fillId="0" borderId="74" xfId="45" applyFont="1" applyFill="1" applyBorder="1" applyAlignment="1">
      <alignment horizontal="center" vertical="center"/>
    </xf>
    <xf numFmtId="44" fontId="39" fillId="0" borderId="18" xfId="45" applyFont="1" applyFill="1" applyBorder="1" applyAlignment="1">
      <alignment horizontal="center" vertical="center"/>
    </xf>
    <xf numFmtId="44" fontId="39" fillId="0" borderId="13" xfId="45" applyFont="1" applyFill="1" applyBorder="1" applyAlignment="1">
      <alignment horizontal="center" vertical="center"/>
    </xf>
    <xf numFmtId="44" fontId="39" fillId="0" borderId="0" xfId="45" applyFont="1" applyBorder="1" applyAlignment="1">
      <alignment horizontal="center" vertical="center"/>
    </xf>
    <xf numFmtId="44" fontId="39" fillId="0" borderId="78" xfId="45" applyFont="1" applyFill="1" applyBorder="1" applyAlignment="1">
      <alignment horizontal="center" vertical="center"/>
    </xf>
    <xf numFmtId="0" fontId="39" fillId="0" borderId="16" xfId="0" applyFont="1" applyBorder="1"/>
    <xf numFmtId="0" fontId="39" fillId="0" borderId="16" xfId="0" applyFont="1" applyBorder="1" applyAlignment="1">
      <alignment horizontal="left" vertical="center"/>
    </xf>
    <xf numFmtId="41" fontId="39" fillId="0" borderId="16" xfId="0" applyNumberFormat="1" applyFont="1" applyBorder="1" applyAlignment="1">
      <alignment horizontal="center" vertical="center"/>
    </xf>
    <xf numFmtId="41" fontId="39" fillId="0" borderId="12" xfId="0" applyNumberFormat="1" applyFont="1" applyBorder="1" applyAlignment="1">
      <alignment horizontal="center" vertical="center"/>
    </xf>
    <xf numFmtId="41" fontId="39" fillId="0" borderId="13" xfId="0" applyNumberFormat="1" applyFont="1" applyBorder="1" applyAlignment="1">
      <alignment horizontal="center" vertical="center"/>
    </xf>
    <xf numFmtId="0" fontId="39" fillId="0" borderId="0" xfId="0" applyFont="1" applyBorder="1" applyAlignment="1">
      <alignment horizontal="center"/>
    </xf>
    <xf numFmtId="41" fontId="39" fillId="0" borderId="0" xfId="0" applyNumberFormat="1" applyFont="1" applyBorder="1" applyAlignment="1">
      <alignment horizontal="center" vertical="center"/>
    </xf>
    <xf numFmtId="0" fontId="39" fillId="0" borderId="14" xfId="0" applyFont="1" applyFill="1" applyBorder="1" applyAlignment="1">
      <alignment horizontal="center" vertical="center"/>
    </xf>
    <xf numFmtId="0" fontId="39" fillId="0" borderId="0" xfId="0" applyFont="1" applyBorder="1" applyAlignment="1">
      <alignment horizontal="left" vertical="top"/>
    </xf>
    <xf numFmtId="0" fontId="39" fillId="0" borderId="0" xfId="0" applyFont="1" applyBorder="1" applyAlignment="1">
      <alignment wrapText="1"/>
    </xf>
    <xf numFmtId="0" fontId="39" fillId="0" borderId="0" xfId="0" applyFont="1" applyAlignment="1">
      <alignment horizontal="center"/>
    </xf>
    <xf numFmtId="0" fontId="39" fillId="0" borderId="0" xfId="0" applyFont="1" applyFill="1" applyBorder="1"/>
    <xf numFmtId="0" fontId="39" fillId="0" borderId="0" xfId="0" applyFont="1" applyFill="1" applyBorder="1" applyAlignment="1">
      <alignment horizontal="center" vertical="center"/>
    </xf>
    <xf numFmtId="0" fontId="41" fillId="0" borderId="0" xfId="0" applyFont="1" applyFill="1" applyBorder="1" applyAlignment="1">
      <alignment horizontal="left" vertical="center"/>
    </xf>
    <xf numFmtId="41" fontId="48" fillId="0" borderId="0" xfId="0" applyNumberFormat="1" applyFont="1" applyBorder="1" applyAlignment="1">
      <alignment horizontal="center"/>
    </xf>
    <xf numFmtId="0" fontId="0" fillId="0" borderId="0" xfId="0" applyBorder="1" applyAlignment="1">
      <alignment horizontal="center"/>
    </xf>
    <xf numFmtId="0" fontId="46"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0" fillId="0" borderId="0" xfId="0" applyBorder="1" applyAlignment="1">
      <alignment horizontal="center" vertical="center"/>
    </xf>
    <xf numFmtId="41" fontId="50" fillId="0" borderId="0" xfId="0" applyNumberFormat="1" applyFont="1" applyBorder="1" applyAlignment="1">
      <alignment horizontal="center"/>
    </xf>
    <xf numFmtId="0" fontId="39" fillId="0" borderId="0" xfId="0" applyFont="1" applyAlignment="1"/>
    <xf numFmtId="0" fontId="39" fillId="0" borderId="16" xfId="0" applyFont="1" applyBorder="1" applyAlignment="1"/>
    <xf numFmtId="0" fontId="39" fillId="0" borderId="19" xfId="0" applyFont="1" applyBorder="1"/>
    <xf numFmtId="0" fontId="41" fillId="0" borderId="0" xfId="0" applyFont="1" applyFill="1" applyBorder="1" applyAlignment="1">
      <alignment vertical="center"/>
    </xf>
    <xf numFmtId="0" fontId="39" fillId="0" borderId="18" xfId="0" applyFont="1" applyBorder="1" applyAlignment="1">
      <alignment horizontal="center" vertical="center"/>
    </xf>
    <xf numFmtId="41" fontId="43" fillId="0" borderId="17" xfId="0" applyNumberFormat="1" applyFont="1" applyFill="1" applyBorder="1" applyAlignment="1">
      <alignment horizontal="right" vertical="center"/>
    </xf>
    <xf numFmtId="0" fontId="43" fillId="0" borderId="25" xfId="0" applyFont="1" applyFill="1" applyBorder="1" applyAlignment="1">
      <alignment horizontal="right" vertical="center"/>
    </xf>
    <xf numFmtId="0" fontId="43" fillId="0" borderId="14" xfId="0" applyFont="1" applyFill="1" applyBorder="1" applyAlignment="1">
      <alignment horizontal="right" vertical="center"/>
    </xf>
    <xf numFmtId="41" fontId="39" fillId="0" borderId="18" xfId="46" applyNumberFormat="1" applyFont="1" applyFill="1" applyBorder="1" applyAlignment="1">
      <alignment horizontal="center" vertical="center"/>
    </xf>
    <xf numFmtId="41" fontId="39" fillId="0" borderId="78" xfId="46" applyNumberFormat="1" applyFont="1" applyFill="1" applyBorder="1" applyAlignment="1">
      <alignment horizontal="center" vertical="center"/>
    </xf>
    <xf numFmtId="44" fontId="9" fillId="0" borderId="0" xfId="45" applyFont="1" applyBorder="1" applyAlignment="1">
      <alignment horizontal="center" vertical="center"/>
    </xf>
    <xf numFmtId="41" fontId="43" fillId="0" borderId="79" xfId="0" applyNumberFormat="1" applyFont="1" applyFill="1" applyBorder="1" applyAlignment="1">
      <alignment horizontal="right" vertical="center"/>
    </xf>
    <xf numFmtId="41" fontId="43" fillId="0" borderId="78" xfId="0" applyNumberFormat="1" applyFont="1" applyFill="1" applyBorder="1" applyAlignment="1">
      <alignment horizontal="right" vertical="center"/>
    </xf>
    <xf numFmtId="41" fontId="43" fillId="0" borderId="80" xfId="0" applyNumberFormat="1" applyFont="1" applyFill="1" applyBorder="1" applyAlignment="1">
      <alignment horizontal="right" vertical="center"/>
    </xf>
    <xf numFmtId="0" fontId="39" fillId="0" borderId="12" xfId="0" applyFont="1" applyBorder="1" applyAlignment="1">
      <alignment horizontal="center" vertical="center"/>
    </xf>
    <xf numFmtId="0" fontId="39" fillId="0" borderId="11" xfId="0" applyFont="1" applyFill="1" applyBorder="1" applyAlignment="1">
      <alignment horizontal="center" vertical="center"/>
    </xf>
    <xf numFmtId="0" fontId="39" fillId="0" borderId="30" xfId="0" applyFont="1" applyFill="1" applyBorder="1" applyAlignment="1">
      <alignment horizontal="center" vertical="center"/>
    </xf>
    <xf numFmtId="42" fontId="43" fillId="0" borderId="75" xfId="0" applyNumberFormat="1" applyFont="1" applyFill="1" applyBorder="1" applyAlignment="1">
      <alignment horizontal="right" vertical="center"/>
    </xf>
    <xf numFmtId="9" fontId="39" fillId="0" borderId="22" xfId="46" applyFont="1" applyFill="1" applyBorder="1" applyAlignment="1">
      <alignment horizontal="center" vertical="center"/>
    </xf>
    <xf numFmtId="42" fontId="43" fillId="0" borderId="79" xfId="0" applyNumberFormat="1" applyFont="1" applyFill="1" applyBorder="1" applyAlignment="1">
      <alignment horizontal="right" vertical="center"/>
    </xf>
    <xf numFmtId="44" fontId="9" fillId="0" borderId="0" xfId="45" applyFont="1" applyFill="1" applyBorder="1" applyAlignment="1">
      <alignment horizontal="center" vertical="center"/>
    </xf>
    <xf numFmtId="0" fontId="39" fillId="0" borderId="75" xfId="0" applyFont="1" applyFill="1" applyBorder="1"/>
    <xf numFmtId="0" fontId="39" fillId="0" borderId="77" xfId="0" applyFont="1" applyFill="1" applyBorder="1"/>
    <xf numFmtId="0" fontId="39" fillId="30" borderId="75" xfId="0" applyFont="1" applyFill="1" applyBorder="1" applyAlignment="1">
      <alignment horizontal="center" vertical="center"/>
    </xf>
    <xf numFmtId="0" fontId="39" fillId="0" borderId="97" xfId="0" applyFont="1" applyBorder="1"/>
    <xf numFmtId="0" fontId="39" fillId="0" borderId="96" xfId="0" applyFont="1" applyBorder="1"/>
    <xf numFmtId="0" fontId="39" fillId="30" borderId="97" xfId="0" applyFont="1" applyFill="1" applyBorder="1" applyAlignment="1">
      <alignment horizontal="center" vertical="center"/>
    </xf>
    <xf numFmtId="0" fontId="39" fillId="0" borderId="83" xfId="0" applyFont="1" applyBorder="1"/>
    <xf numFmtId="0" fontId="39" fillId="0" borderId="84" xfId="0" applyFont="1" applyBorder="1" applyAlignment="1">
      <alignment horizontal="center"/>
    </xf>
    <xf numFmtId="0" fontId="39" fillId="0" borderId="85" xfId="0" applyFont="1" applyBorder="1"/>
    <xf numFmtId="0" fontId="39" fillId="30" borderId="83" xfId="0" applyFont="1" applyFill="1" applyBorder="1" applyAlignment="1">
      <alignment horizontal="center" vertical="center"/>
    </xf>
    <xf numFmtId="0" fontId="39" fillId="0" borderId="0" xfId="0" applyFont="1" applyAlignment="1">
      <alignment horizontal="left" wrapText="1"/>
    </xf>
    <xf numFmtId="0" fontId="8" fillId="0" borderId="0" xfId="0" applyFont="1" applyAlignment="1">
      <alignment wrapText="1"/>
    </xf>
    <xf numFmtId="0" fontId="43" fillId="0" borderId="80" xfId="0" applyFont="1" applyFill="1" applyBorder="1" applyAlignment="1">
      <alignment horizontal="left" vertical="center" indent="1"/>
    </xf>
    <xf numFmtId="0" fontId="0" fillId="0" borderId="55" xfId="0" applyFill="1" applyBorder="1"/>
    <xf numFmtId="0" fontId="0" fillId="0" borderId="87" xfId="0" applyFill="1" applyBorder="1"/>
    <xf numFmtId="166" fontId="8" fillId="0" borderId="56" xfId="0" applyNumberFormat="1" applyFont="1" applyFill="1" applyBorder="1"/>
    <xf numFmtId="0" fontId="9" fillId="0" borderId="21" xfId="0" applyFont="1" applyBorder="1" applyAlignment="1">
      <alignment horizontal="center"/>
    </xf>
    <xf numFmtId="0" fontId="9" fillId="0" borderId="21" xfId="0" applyFont="1" applyBorder="1"/>
    <xf numFmtId="42" fontId="8" fillId="0" borderId="22" xfId="76" applyNumberFormat="1" applyFont="1" applyBorder="1"/>
    <xf numFmtId="165" fontId="9" fillId="0" borderId="30" xfId="76" applyNumberFormat="1" applyFont="1" applyBorder="1"/>
    <xf numFmtId="42" fontId="8" fillId="0" borderId="21" xfId="76" applyNumberFormat="1" applyFont="1" applyBorder="1"/>
    <xf numFmtId="166" fontId="9" fillId="0" borderId="0" xfId="45" applyNumberFormat="1" applyFont="1" applyFill="1" applyBorder="1"/>
    <xf numFmtId="165" fontId="9" fillId="0" borderId="0" xfId="76" applyNumberFormat="1" applyFont="1" applyFill="1" applyBorder="1" applyAlignment="1">
      <alignment horizontal="center"/>
    </xf>
    <xf numFmtId="166" fontId="9" fillId="0" borderId="0" xfId="45" applyNumberFormat="1" applyFont="1" applyBorder="1"/>
    <xf numFmtId="166" fontId="9" fillId="28" borderId="30" xfId="29" applyNumberFormat="1" applyFont="1" applyFill="1" applyBorder="1" applyAlignment="1">
      <alignment horizontal="center" vertical="center"/>
    </xf>
    <xf numFmtId="166" fontId="9" fillId="0" borderId="16" xfId="29" applyNumberFormat="1" applyFont="1" applyBorder="1" applyAlignment="1">
      <alignment horizontal="center" vertical="center"/>
    </xf>
    <xf numFmtId="166" fontId="10" fillId="0" borderId="16" xfId="29" applyNumberFormat="1" applyFont="1" applyBorder="1" applyAlignment="1">
      <alignment horizontal="center" vertical="center"/>
    </xf>
    <xf numFmtId="166" fontId="9" fillId="0" borderId="11" xfId="29" applyNumberFormat="1" applyFont="1" applyFill="1" applyBorder="1" applyAlignment="1">
      <alignment horizontal="center" vertical="center"/>
    </xf>
    <xf numFmtId="166" fontId="9" fillId="0" borderId="30" xfId="29" applyNumberFormat="1" applyFont="1" applyFill="1" applyBorder="1" applyAlignment="1">
      <alignment horizontal="center" vertical="center"/>
    </xf>
    <xf numFmtId="41" fontId="10" fillId="0" borderId="11" xfId="0" applyNumberFormat="1" applyFont="1" applyFill="1" applyBorder="1" applyAlignment="1">
      <alignment horizontal="center" vertical="center"/>
    </xf>
    <xf numFmtId="41" fontId="10" fillId="0" borderId="30" xfId="0" applyNumberFormat="1" applyFont="1" applyFill="1" applyBorder="1" applyAlignment="1">
      <alignment horizontal="center" vertical="center"/>
    </xf>
    <xf numFmtId="166" fontId="10" fillId="0" borderId="11" xfId="29" applyNumberFormat="1" applyFont="1" applyFill="1" applyBorder="1" applyAlignment="1">
      <alignment horizontal="center" vertical="center"/>
    </xf>
    <xf numFmtId="166" fontId="9" fillId="0" borderId="21" xfId="29" applyNumberFormat="1" applyFont="1" applyFill="1" applyBorder="1" applyAlignment="1">
      <alignment horizontal="center" vertical="center"/>
    </xf>
    <xf numFmtId="166" fontId="9" fillId="0" borderId="16" xfId="29" applyNumberFormat="1" applyFont="1" applyFill="1" applyBorder="1" applyAlignment="1">
      <alignment horizontal="center" vertical="center"/>
    </xf>
    <xf numFmtId="166" fontId="9" fillId="0" borderId="15" xfId="29" applyNumberFormat="1" applyFont="1" applyFill="1" applyBorder="1" applyAlignment="1">
      <alignment horizontal="center" vertical="center"/>
    </xf>
    <xf numFmtId="166" fontId="9" fillId="0" borderId="19" xfId="29" applyNumberFormat="1" applyFont="1" applyBorder="1" applyAlignment="1">
      <alignment horizontal="center" vertical="center"/>
    </xf>
    <xf numFmtId="166" fontId="9" fillId="28" borderId="21" xfId="29" applyNumberFormat="1" applyFont="1" applyFill="1" applyBorder="1" applyAlignment="1">
      <alignment horizontal="center" vertical="center"/>
    </xf>
    <xf numFmtId="166" fontId="10" fillId="0" borderId="30" xfId="29" applyNumberFormat="1" applyFont="1" applyFill="1" applyBorder="1" applyAlignment="1">
      <alignment horizontal="center" vertical="center"/>
    </xf>
    <xf numFmtId="1" fontId="9" fillId="0" borderId="16" xfId="29" applyNumberFormat="1" applyFont="1" applyBorder="1" applyAlignment="1">
      <alignment horizontal="right" vertical="center"/>
    </xf>
    <xf numFmtId="166" fontId="8" fillId="0" borderId="16" xfId="29" applyNumberFormat="1" applyFont="1" applyBorder="1" applyAlignment="1">
      <alignment horizontal="center" vertical="center"/>
    </xf>
    <xf numFmtId="0" fontId="9" fillId="0" borderId="0" xfId="0" applyFont="1" applyBorder="1" applyAlignment="1"/>
    <xf numFmtId="0" fontId="8" fillId="0" borderId="0" xfId="0" applyFont="1" applyBorder="1" applyAlignment="1"/>
    <xf numFmtId="41" fontId="9" fillId="0" borderId="42" xfId="0" applyNumberFormat="1" applyFont="1" applyFill="1" applyBorder="1"/>
    <xf numFmtId="41" fontId="9" fillId="0" borderId="40" xfId="0" applyNumberFormat="1" applyFont="1" applyFill="1" applyBorder="1"/>
    <xf numFmtId="0" fontId="9" fillId="0" borderId="19" xfId="0" applyFont="1" applyBorder="1" applyAlignment="1">
      <alignment horizontal="center" vertical="center"/>
    </xf>
    <xf numFmtId="0" fontId="39" fillId="0" borderId="121" xfId="0" applyFont="1" applyBorder="1" applyAlignment="1">
      <alignment horizontal="center"/>
    </xf>
    <xf numFmtId="41" fontId="9" fillId="29" borderId="0" xfId="0" applyNumberFormat="1" applyFont="1" applyFill="1" applyBorder="1" applyAlignment="1">
      <alignment horizontal="center" vertical="center"/>
    </xf>
    <xf numFmtId="0" fontId="39" fillId="0" borderId="0" xfId="0" applyFont="1" applyAlignment="1"/>
    <xf numFmtId="0" fontId="39" fillId="0" borderId="0" xfId="0" applyFont="1" applyAlignment="1">
      <alignment wrapText="1"/>
    </xf>
    <xf numFmtId="0" fontId="39" fillId="0" borderId="0" xfId="0" applyFont="1" applyBorder="1" applyAlignment="1">
      <alignment wrapText="1"/>
    </xf>
    <xf numFmtId="0" fontId="54" fillId="0" borderId="0" xfId="0" applyFont="1" applyBorder="1" applyAlignment="1">
      <alignment horizontal="center"/>
    </xf>
    <xf numFmtId="41" fontId="39" fillId="0" borderId="0" xfId="46" applyNumberFormat="1" applyFont="1" applyFill="1" applyBorder="1" applyAlignment="1">
      <alignment horizontal="center" vertical="center"/>
    </xf>
    <xf numFmtId="41" fontId="48" fillId="0" borderId="78" xfId="46" applyNumberFormat="1" applyFont="1" applyFill="1" applyBorder="1" applyAlignment="1">
      <alignment horizontal="center" vertical="center"/>
    </xf>
    <xf numFmtId="41" fontId="43" fillId="28" borderId="79" xfId="0" applyNumberFormat="1" applyFont="1" applyFill="1" applyBorder="1" applyAlignment="1">
      <alignment horizontal="right" vertical="center"/>
    </xf>
    <xf numFmtId="41" fontId="43" fillId="28" borderId="78" xfId="0" applyNumberFormat="1" applyFont="1" applyFill="1" applyBorder="1" applyAlignment="1">
      <alignment horizontal="right" vertical="center"/>
    </xf>
    <xf numFmtId="41" fontId="43" fillId="28" borderId="80" xfId="0" applyNumberFormat="1" applyFont="1" applyFill="1" applyBorder="1" applyAlignment="1">
      <alignment horizontal="right" vertical="center"/>
    </xf>
    <xf numFmtId="0" fontId="45" fillId="0" borderId="0" xfId="0" applyFont="1" applyBorder="1" applyAlignment="1">
      <alignment horizontal="center"/>
    </xf>
    <xf numFmtId="0" fontId="41" fillId="0" borderId="30" xfId="0" applyFont="1" applyFill="1" applyBorder="1" applyAlignment="1">
      <alignment vertical="center"/>
    </xf>
    <xf numFmtId="0" fontId="41" fillId="0" borderId="18" xfId="0" applyFont="1" applyFill="1" applyBorder="1" applyAlignment="1">
      <alignment horizontal="center" vertical="center"/>
    </xf>
    <xf numFmtId="0" fontId="41" fillId="30" borderId="21" xfId="0" applyFont="1" applyFill="1" applyBorder="1" applyAlignment="1">
      <alignment horizontal="center" vertical="center" wrapText="1"/>
    </xf>
    <xf numFmtId="0" fontId="39" fillId="0" borderId="13" xfId="0" applyFont="1" applyBorder="1" applyAlignment="1">
      <alignment horizontal="left" wrapText="1"/>
    </xf>
    <xf numFmtId="0" fontId="39" fillId="0" borderId="18" xfId="0" applyFont="1" applyBorder="1" applyAlignment="1">
      <alignment horizontal="left" wrapText="1"/>
    </xf>
    <xf numFmtId="0" fontId="39" fillId="0" borderId="0" xfId="0" applyFont="1" applyBorder="1" applyAlignment="1">
      <alignment horizontal="left" wrapText="1"/>
    </xf>
    <xf numFmtId="0" fontId="55" fillId="30" borderId="21" xfId="0" applyFont="1" applyFill="1" applyBorder="1" applyAlignment="1">
      <alignment horizontal="center" vertical="center" wrapText="1"/>
    </xf>
    <xf numFmtId="0" fontId="43" fillId="0" borderId="121" xfId="0" applyFont="1" applyFill="1" applyBorder="1" applyAlignment="1">
      <alignment horizontal="left" vertical="center" indent="2"/>
    </xf>
    <xf numFmtId="0" fontId="8" fillId="0" borderId="14" xfId="0" applyFont="1" applyFill="1" applyBorder="1" applyAlignment="1">
      <alignment horizontal="center" vertical="center"/>
    </xf>
    <xf numFmtId="0" fontId="39" fillId="0" borderId="18" xfId="0" applyFont="1" applyFill="1" applyBorder="1"/>
    <xf numFmtId="41" fontId="39" fillId="0" borderId="16" xfId="0" applyNumberFormat="1" applyFont="1" applyBorder="1" applyAlignment="1">
      <alignment vertical="center"/>
    </xf>
    <xf numFmtId="0" fontId="43" fillId="0" borderId="121" xfId="0" applyFont="1" applyFill="1" applyBorder="1" applyAlignment="1">
      <alignment horizontal="left" vertical="center" indent="1"/>
    </xf>
    <xf numFmtId="0" fontId="43" fillId="0" borderId="138" xfId="0" applyFont="1" applyFill="1" applyBorder="1" applyAlignment="1">
      <alignment horizontal="left" vertical="center" indent="1"/>
    </xf>
    <xf numFmtId="0" fontId="0" fillId="0" borderId="0" xfId="0" applyAlignment="1">
      <alignment horizontal="center"/>
    </xf>
    <xf numFmtId="0" fontId="44" fillId="0" borderId="121" xfId="0" applyFont="1" applyFill="1" applyBorder="1" applyAlignment="1">
      <alignment horizontal="left" vertical="center"/>
    </xf>
    <xf numFmtId="0" fontId="44" fillId="0" borderId="80" xfId="0" applyFont="1" applyFill="1" applyBorder="1" applyAlignment="1">
      <alignment horizontal="left" vertical="center"/>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31" borderId="19"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0" xfId="0" applyFont="1" applyBorder="1" applyAlignment="1">
      <alignment horizontal="center" vertical="center"/>
    </xf>
    <xf numFmtId="165" fontId="9" fillId="0" borderId="11" xfId="28" applyNumberFormat="1" applyFont="1" applyBorder="1"/>
    <xf numFmtId="42" fontId="9" fillId="0" borderId="16" xfId="29" applyNumberFormat="1" applyFont="1" applyBorder="1"/>
    <xf numFmtId="43" fontId="10" fillId="0" borderId="16" xfId="0" applyNumberFormat="1" applyFont="1" applyBorder="1"/>
    <xf numFmtId="41" fontId="8" fillId="0" borderId="0" xfId="0" applyNumberFormat="1" applyFont="1" applyBorder="1" applyAlignment="1">
      <alignment horizontal="left"/>
    </xf>
    <xf numFmtId="0" fontId="0" fillId="0" borderId="0" xfId="0" applyAlignment="1">
      <alignment horizontal="left"/>
    </xf>
    <xf numFmtId="0" fontId="8" fillId="30" borderId="21" xfId="0" applyFont="1" applyFill="1" applyBorder="1" applyAlignment="1">
      <alignment horizontal="center" vertical="center"/>
    </xf>
    <xf numFmtId="0" fontId="8" fillId="30" borderId="21"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xf>
    <xf numFmtId="41" fontId="9" fillId="0" borderId="11" xfId="0" applyNumberFormat="1" applyFont="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8" fillId="0" borderId="0" xfId="0" applyFont="1" applyFill="1" applyBorder="1" applyAlignment="1">
      <alignment horizontal="center"/>
    </xf>
    <xf numFmtId="0" fontId="11" fillId="0" borderId="0" xfId="0" applyFont="1" applyAlignment="1">
      <alignment horizontal="center"/>
    </xf>
    <xf numFmtId="0" fontId="9" fillId="0" borderId="0" xfId="0" applyFont="1" applyAlignment="1"/>
    <xf numFmtId="0" fontId="8" fillId="0" borderId="21" xfId="0" applyFont="1" applyFill="1" applyBorder="1" applyAlignment="1">
      <alignment horizontal="center" vertical="center" wrapText="1"/>
    </xf>
    <xf numFmtId="0" fontId="8" fillId="0" borderId="0" xfId="0" applyFont="1" applyAlignment="1">
      <alignment horizontal="center"/>
    </xf>
    <xf numFmtId="0" fontId="8" fillId="0" borderId="18" xfId="0" applyFont="1" applyFill="1" applyBorder="1" applyAlignment="1">
      <alignment horizontal="center" vertical="center" wrapText="1"/>
    </xf>
    <xf numFmtId="0" fontId="11"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xf numFmtId="0" fontId="9" fillId="0" borderId="0" xfId="0" applyFont="1" applyAlignment="1">
      <alignment horizontal="left" wrapText="1"/>
    </xf>
    <xf numFmtId="0" fontId="39" fillId="0" borderId="0" xfId="0" applyFont="1" applyAlignment="1"/>
    <xf numFmtId="0" fontId="0" fillId="0" borderId="0" xfId="0" applyAlignment="1">
      <alignment horizont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30" borderId="21" xfId="0" applyFont="1" applyFill="1" applyBorder="1" applyAlignment="1">
      <alignment horizontal="center" vertical="center"/>
    </xf>
    <xf numFmtId="0" fontId="13" fillId="0" borderId="0" xfId="0" applyFont="1" applyAlignment="1">
      <alignment wrapText="1"/>
    </xf>
    <xf numFmtId="0" fontId="0" fillId="0" borderId="0" xfId="0" applyAlignment="1">
      <alignment wrapText="1"/>
    </xf>
    <xf numFmtId="0" fontId="8" fillId="0" borderId="14" xfId="0" applyFont="1" applyFill="1" applyBorder="1" applyAlignment="1">
      <alignment horizontal="center" vertical="center"/>
    </xf>
    <xf numFmtId="0" fontId="9" fillId="0" borderId="0" xfId="0" applyFont="1" applyBorder="1" applyAlignment="1">
      <alignment horizontal="left"/>
    </xf>
    <xf numFmtId="0" fontId="9" fillId="0" borderId="0" xfId="0" applyFont="1" applyBorder="1" applyAlignment="1">
      <alignment wrapText="1"/>
    </xf>
    <xf numFmtId="41" fontId="9" fillId="0" borderId="16"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42" fontId="9" fillId="0" borderId="0" xfId="29" applyNumberFormat="1" applyFont="1" applyBorder="1" applyAlignment="1">
      <alignment horizontal="right"/>
    </xf>
    <xf numFmtId="0" fontId="11" fillId="0" borderId="0" xfId="0" applyFont="1" applyAlignment="1">
      <alignment horizontal="center"/>
    </xf>
    <xf numFmtId="0" fontId="9" fillId="0" borderId="0" xfId="0" applyFont="1" applyAlignment="1"/>
    <xf numFmtId="0" fontId="8" fillId="0" borderId="25" xfId="0" applyFont="1" applyFill="1" applyBorder="1" applyAlignment="1">
      <alignment horizontal="center" vertical="center"/>
    </xf>
    <xf numFmtId="0" fontId="8" fillId="32" borderId="25" xfId="0" applyFont="1" applyFill="1" applyBorder="1" applyAlignment="1">
      <alignment horizontal="center" vertical="center"/>
    </xf>
    <xf numFmtId="0" fontId="9" fillId="0" borderId="0" xfId="0" applyFont="1" applyBorder="1" applyAlignment="1">
      <alignment wrapText="1"/>
    </xf>
    <xf numFmtId="0" fontId="8" fillId="0" borderId="19" xfId="0" applyFont="1" applyFill="1" applyBorder="1" applyAlignment="1">
      <alignment horizontal="left" vertical="center"/>
    </xf>
    <xf numFmtId="0" fontId="9" fillId="0" borderId="22" xfId="0" applyFont="1" applyFill="1" applyBorder="1" applyAlignment="1">
      <alignment horizontal="center" vertical="center"/>
    </xf>
    <xf numFmtId="41" fontId="0" fillId="0" borderId="0" xfId="0" applyNumberFormat="1"/>
    <xf numFmtId="0" fontId="8" fillId="0" borderId="56" xfId="0" applyFont="1" applyFill="1" applyBorder="1" applyAlignment="1">
      <alignment horizontal="left"/>
    </xf>
    <xf numFmtId="0" fontId="9" fillId="0" borderId="0" xfId="0" applyFont="1" applyFill="1" applyAlignment="1">
      <alignment horizontal="left"/>
    </xf>
    <xf numFmtId="0" fontId="0" fillId="0" borderId="0" xfId="0" applyFill="1" applyAlignment="1">
      <alignment wrapText="1"/>
    </xf>
    <xf numFmtId="0" fontId="11" fillId="0" borderId="0" xfId="0" applyFont="1" applyAlignment="1">
      <alignment horizontal="center"/>
    </xf>
    <xf numFmtId="0" fontId="9" fillId="0" borderId="0" xfId="0" applyFont="1" applyAlignment="1"/>
    <xf numFmtId="0" fontId="11" fillId="0" borderId="0" xfId="0" applyFont="1" applyBorder="1" applyAlignment="1">
      <alignment horizontal="center"/>
    </xf>
    <xf numFmtId="0" fontId="8" fillId="30" borderId="21" xfId="0" applyFont="1" applyFill="1" applyBorder="1" applyAlignment="1">
      <alignment horizontal="center" vertical="center"/>
    </xf>
    <xf numFmtId="0" fontId="9" fillId="0" borderId="14" xfId="0" applyFont="1" applyFill="1" applyBorder="1" applyAlignment="1">
      <alignment vertical="center" wrapText="1"/>
    </xf>
    <xf numFmtId="0" fontId="8" fillId="0" borderId="18" xfId="0" applyFont="1" applyFill="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0" xfId="0" applyFont="1" applyAlignment="1">
      <alignment horizontal="center"/>
    </xf>
    <xf numFmtId="0" fontId="9" fillId="0" borderId="0" xfId="0" applyFont="1" applyAlignment="1"/>
    <xf numFmtId="0" fontId="8" fillId="0" borderId="25" xfId="0" applyFont="1" applyFill="1" applyBorder="1" applyAlignment="1">
      <alignment horizontal="center" vertical="center"/>
    </xf>
    <xf numFmtId="41" fontId="9" fillId="0" borderId="16" xfId="0" applyNumberFormat="1" applyFont="1" applyBorder="1" applyAlignment="1">
      <alignment horizontal="center" vertical="center"/>
    </xf>
    <xf numFmtId="41" fontId="9" fillId="0" borderId="12" xfId="0" applyNumberFormat="1" applyFont="1" applyBorder="1" applyAlignment="1">
      <alignment horizontal="center" vertical="center"/>
    </xf>
    <xf numFmtId="0" fontId="8" fillId="0" borderId="22" xfId="0" applyFont="1" applyFill="1" applyBorder="1" applyAlignment="1">
      <alignment horizontal="center" vertical="center"/>
    </xf>
    <xf numFmtId="0" fontId="9" fillId="0" borderId="0" xfId="0" applyFont="1" applyAlignment="1">
      <alignment wrapText="1"/>
    </xf>
    <xf numFmtId="0" fontId="9" fillId="0" borderId="0" xfId="0" applyFont="1" applyBorder="1" applyAlignment="1"/>
    <xf numFmtId="0" fontId="9" fillId="0" borderId="0" xfId="0" applyFont="1" applyAlignment="1">
      <alignment horizontal="left" wrapText="1"/>
    </xf>
    <xf numFmtId="0" fontId="9" fillId="0" borderId="0" xfId="0" applyFont="1" applyBorder="1" applyAlignment="1">
      <alignment wrapText="1"/>
    </xf>
    <xf numFmtId="0" fontId="8" fillId="0" borderId="30" xfId="0" applyFont="1" applyFill="1" applyBorder="1" applyAlignment="1">
      <alignment vertical="center"/>
    </xf>
    <xf numFmtId="0" fontId="9" fillId="0" borderId="79" xfId="0" applyFont="1" applyBorder="1"/>
    <xf numFmtId="0" fontId="9" fillId="0" borderId="81" xfId="0" applyFont="1" applyBorder="1"/>
    <xf numFmtId="0" fontId="9" fillId="0" borderId="79" xfId="0" applyFont="1" applyBorder="1" applyAlignment="1">
      <alignment horizontal="center" vertical="center"/>
    </xf>
    <xf numFmtId="0" fontId="37" fillId="0" borderId="121" xfId="0" applyFont="1" applyFill="1" applyBorder="1" applyAlignment="1">
      <alignment horizontal="left" vertical="center"/>
    </xf>
    <xf numFmtId="0" fontId="9" fillId="0" borderId="80" xfId="0" applyFont="1" applyBorder="1" applyAlignment="1">
      <alignment horizontal="center" vertical="center"/>
    </xf>
    <xf numFmtId="41" fontId="9" fillId="0" borderId="78" xfId="46" applyNumberFormat="1" applyFont="1" applyFill="1" applyBorder="1" applyAlignment="1">
      <alignment horizontal="center" vertical="center"/>
    </xf>
    <xf numFmtId="41" fontId="9" fillId="0" borderId="74" xfId="46" applyNumberFormat="1" applyFont="1" applyFill="1" applyBorder="1" applyAlignment="1">
      <alignment horizontal="center" vertical="center"/>
    </xf>
    <xf numFmtId="41" fontId="9" fillId="0" borderId="18" xfId="46" applyNumberFormat="1" applyFont="1" applyFill="1" applyBorder="1" applyAlignment="1">
      <alignment horizontal="center" vertical="center"/>
    </xf>
    <xf numFmtId="0" fontId="9" fillId="28" borderId="74" xfId="0" applyFont="1" applyFill="1" applyBorder="1"/>
    <xf numFmtId="0" fontId="9" fillId="0" borderId="80" xfId="0" applyFont="1" applyBorder="1" applyAlignment="1">
      <alignment horizontal="center"/>
    </xf>
    <xf numFmtId="0" fontId="38" fillId="0" borderId="121" xfId="0" applyFont="1" applyFill="1" applyBorder="1" applyAlignment="1">
      <alignment horizontal="left" vertical="center" indent="1"/>
    </xf>
    <xf numFmtId="9" fontId="9" fillId="28" borderId="78" xfId="41" applyFont="1" applyFill="1" applyBorder="1"/>
    <xf numFmtId="0" fontId="38" fillId="0" borderId="80" xfId="0" applyFont="1" applyFill="1" applyBorder="1" applyAlignment="1">
      <alignment horizontal="left" vertical="center" indent="1"/>
    </xf>
    <xf numFmtId="41" fontId="10" fillId="0" borderId="78" xfId="46" applyNumberFormat="1" applyFont="1" applyFill="1" applyBorder="1" applyAlignment="1">
      <alignment horizontal="center" vertical="center"/>
    </xf>
    <xf numFmtId="0" fontId="38" fillId="0" borderId="121" xfId="0" applyFont="1" applyFill="1" applyBorder="1" applyAlignment="1">
      <alignment horizontal="left" vertical="center" indent="2"/>
    </xf>
    <xf numFmtId="0" fontId="9" fillId="28" borderId="78" xfId="0" applyFont="1" applyFill="1" applyBorder="1"/>
    <xf numFmtId="41" fontId="9" fillId="28" borderId="78" xfId="46" applyNumberFormat="1" applyFont="1" applyFill="1" applyBorder="1" applyAlignment="1">
      <alignment horizontal="center" vertical="center"/>
    </xf>
    <xf numFmtId="0" fontId="37" fillId="0" borderId="80" xfId="0" applyFont="1" applyFill="1" applyBorder="1" applyAlignment="1">
      <alignment horizontal="left" vertical="center"/>
    </xf>
    <xf numFmtId="41" fontId="9" fillId="0" borderId="0" xfId="46" applyNumberFormat="1" applyFont="1" applyFill="1" applyBorder="1" applyAlignment="1">
      <alignment horizontal="center" vertical="center"/>
    </xf>
    <xf numFmtId="41" fontId="9" fillId="0" borderId="0" xfId="0" applyNumberFormat="1" applyFont="1" applyBorder="1" applyAlignment="1"/>
    <xf numFmtId="0" fontId="8" fillId="0" borderId="18" xfId="0" applyFont="1" applyFill="1" applyBorder="1" applyAlignment="1">
      <alignment vertical="center"/>
    </xf>
    <xf numFmtId="0" fontId="8" fillId="0" borderId="13" xfId="0" applyFont="1" applyFill="1" applyBorder="1" applyAlignment="1">
      <alignment vertical="center"/>
    </xf>
    <xf numFmtId="0" fontId="9" fillId="0" borderId="14" xfId="0" applyFont="1" applyFill="1" applyBorder="1" applyAlignment="1">
      <alignment horizontal="center" vertical="center"/>
    </xf>
    <xf numFmtId="44" fontId="9" fillId="0" borderId="25" xfId="45" applyFont="1" applyFill="1" applyBorder="1" applyAlignment="1">
      <alignment horizontal="center" vertical="center"/>
    </xf>
    <xf numFmtId="44" fontId="9" fillId="0" borderId="18" xfId="45" applyFont="1" applyFill="1" applyBorder="1" applyAlignment="1">
      <alignment horizontal="center" vertical="center"/>
    </xf>
    <xf numFmtId="44" fontId="9" fillId="0" borderId="13" xfId="45" applyFont="1" applyFill="1" applyBorder="1" applyAlignment="1">
      <alignment horizontal="center" vertical="center"/>
    </xf>
    <xf numFmtId="0" fontId="38" fillId="0" borderId="138" xfId="0" applyFont="1" applyFill="1" applyBorder="1" applyAlignment="1">
      <alignment horizontal="left" vertical="center" indent="1"/>
    </xf>
    <xf numFmtId="44" fontId="9" fillId="0" borderId="22" xfId="45" applyFont="1" applyFill="1" applyBorder="1" applyAlignment="1">
      <alignment horizontal="center" vertical="center"/>
    </xf>
    <xf numFmtId="44" fontId="9" fillId="0" borderId="78" xfId="45" applyFont="1" applyFill="1" applyBorder="1" applyAlignment="1">
      <alignment horizontal="center" vertical="center"/>
    </xf>
    <xf numFmtId="0" fontId="9" fillId="0" borderId="0" xfId="0" applyFont="1" applyBorder="1" applyAlignment="1">
      <alignment horizontal="left" vertical="top"/>
    </xf>
    <xf numFmtId="41" fontId="38" fillId="0" borderId="17" xfId="0" applyNumberFormat="1" applyFont="1" applyFill="1" applyBorder="1" applyAlignment="1">
      <alignment horizontal="right" vertical="center"/>
    </xf>
    <xf numFmtId="0" fontId="38" fillId="0" borderId="25" xfId="0" applyFont="1" applyFill="1" applyBorder="1" applyAlignment="1">
      <alignment horizontal="right" vertical="center"/>
    </xf>
    <xf numFmtId="0" fontId="38" fillId="0" borderId="14" xfId="0" applyFont="1" applyFill="1" applyBorder="1" applyAlignment="1">
      <alignment horizontal="right" vertical="center"/>
    </xf>
    <xf numFmtId="41" fontId="38" fillId="0" borderId="97" xfId="0" applyNumberFormat="1" applyFont="1" applyFill="1" applyBorder="1" applyAlignment="1">
      <alignment horizontal="right" vertical="center"/>
    </xf>
    <xf numFmtId="41" fontId="38" fillId="0" borderId="95" xfId="0" applyNumberFormat="1" applyFont="1" applyFill="1" applyBorder="1" applyAlignment="1">
      <alignment horizontal="right" vertical="center"/>
    </xf>
    <xf numFmtId="41" fontId="38" fillId="0" borderId="121" xfId="0" applyNumberFormat="1" applyFont="1" applyFill="1" applyBorder="1" applyAlignment="1">
      <alignment horizontal="right" vertical="center"/>
    </xf>
    <xf numFmtId="41" fontId="38" fillId="0" borderId="137" xfId="0" applyNumberFormat="1" applyFont="1" applyFill="1" applyBorder="1" applyAlignment="1">
      <alignment horizontal="right" vertical="center"/>
    </xf>
    <xf numFmtId="41" fontId="38" fillId="0" borderId="108" xfId="0" applyNumberFormat="1" applyFont="1" applyFill="1" applyBorder="1" applyAlignment="1">
      <alignment horizontal="right" vertical="center"/>
    </xf>
    <xf numFmtId="41" fontId="38" fillId="0" borderId="138" xfId="0" applyNumberFormat="1" applyFont="1" applyFill="1" applyBorder="1" applyAlignment="1">
      <alignment horizontal="right" vertical="center"/>
    </xf>
    <xf numFmtId="41" fontId="38" fillId="0" borderId="79" xfId="0" applyNumberFormat="1" applyFont="1" applyFill="1" applyBorder="1" applyAlignment="1">
      <alignment horizontal="right" vertical="center"/>
    </xf>
    <xf numFmtId="41" fontId="38" fillId="0" borderId="78" xfId="0" applyNumberFormat="1" applyFont="1" applyFill="1" applyBorder="1" applyAlignment="1">
      <alignment horizontal="right" vertical="center"/>
    </xf>
    <xf numFmtId="41" fontId="38" fillId="0" borderId="80" xfId="0" applyNumberFormat="1" applyFont="1" applyFill="1" applyBorder="1" applyAlignment="1">
      <alignment horizontal="right" vertical="center"/>
    </xf>
    <xf numFmtId="41" fontId="38" fillId="28" borderId="79" xfId="0" applyNumberFormat="1" applyFont="1" applyFill="1" applyBorder="1" applyAlignment="1">
      <alignment horizontal="right" vertical="center"/>
    </xf>
    <xf numFmtId="41" fontId="38" fillId="28" borderId="78" xfId="0" applyNumberFormat="1" applyFont="1" applyFill="1" applyBorder="1" applyAlignment="1">
      <alignment horizontal="right" vertical="center"/>
    </xf>
    <xf numFmtId="41" fontId="38" fillId="28" borderId="80" xfId="0" applyNumberFormat="1" applyFont="1" applyFill="1" applyBorder="1" applyAlignment="1">
      <alignment horizontal="right" vertical="center"/>
    </xf>
    <xf numFmtId="42" fontId="38" fillId="0" borderId="75" xfId="0" applyNumberFormat="1" applyFont="1" applyFill="1" applyBorder="1" applyAlignment="1">
      <alignment horizontal="right" vertical="center"/>
    </xf>
    <xf numFmtId="44" fontId="9" fillId="0" borderId="74" xfId="45" applyFont="1" applyFill="1" applyBorder="1" applyAlignment="1">
      <alignment horizontal="center" vertical="center"/>
    </xf>
    <xf numFmtId="9" fontId="9" fillId="0" borderId="22" xfId="46" applyFont="1" applyFill="1" applyBorder="1" applyAlignment="1">
      <alignment horizontal="center" vertical="center"/>
    </xf>
    <xf numFmtId="42" fontId="38" fillId="0" borderId="79" xfId="0" applyNumberFormat="1" applyFont="1" applyFill="1" applyBorder="1" applyAlignment="1">
      <alignment horizontal="right" vertical="center"/>
    </xf>
    <xf numFmtId="0" fontId="9" fillId="0" borderId="138" xfId="0" applyFont="1" applyBorder="1" applyAlignment="1">
      <alignment horizontal="center"/>
    </xf>
    <xf numFmtId="0" fontId="9" fillId="0" borderId="75" xfId="0" applyFont="1" applyFill="1" applyBorder="1"/>
    <xf numFmtId="0" fontId="9" fillId="0" borderId="76" xfId="0" applyFont="1" applyBorder="1" applyAlignment="1">
      <alignment horizontal="center"/>
    </xf>
    <xf numFmtId="0" fontId="9" fillId="0" borderId="77" xfId="0" applyFont="1" applyFill="1" applyBorder="1"/>
    <xf numFmtId="0" fontId="9" fillId="30" borderId="75" xfId="0" applyFont="1" applyFill="1" applyBorder="1" applyAlignment="1">
      <alignment horizontal="center" vertical="center"/>
    </xf>
    <xf numFmtId="0" fontId="9" fillId="0" borderId="97" xfId="0" applyFont="1" applyBorder="1"/>
    <xf numFmtId="0" fontId="9" fillId="0" borderId="96" xfId="0" applyFont="1" applyBorder="1"/>
    <xf numFmtId="0" fontId="9" fillId="30" borderId="97" xfId="0" applyFont="1" applyFill="1" applyBorder="1" applyAlignment="1">
      <alignment horizontal="center" vertical="center"/>
    </xf>
    <xf numFmtId="0" fontId="9" fillId="0" borderId="83" xfId="0" applyFont="1" applyBorder="1"/>
    <xf numFmtId="0" fontId="9" fillId="0" borderId="84" xfId="0" applyFont="1" applyBorder="1" applyAlignment="1">
      <alignment horizontal="center"/>
    </xf>
    <xf numFmtId="0" fontId="9" fillId="0" borderId="85" xfId="0" applyFont="1" applyBorder="1"/>
    <xf numFmtId="0" fontId="9" fillId="30" borderId="83" xfId="0" applyFont="1" applyFill="1" applyBorder="1" applyAlignment="1">
      <alignment horizontal="center" vertical="center"/>
    </xf>
    <xf numFmtId="41" fontId="9" fillId="0" borderId="16" xfId="0" applyNumberFormat="1" applyFont="1" applyBorder="1" applyAlignment="1">
      <alignment vertical="center"/>
    </xf>
    <xf numFmtId="41" fontId="38" fillId="0" borderId="0" xfId="0" applyNumberFormat="1" applyFont="1" applyFill="1" applyBorder="1" applyAlignment="1">
      <alignment horizontal="right" vertical="center"/>
    </xf>
    <xf numFmtId="41" fontId="38" fillId="0" borderId="22" xfId="0" applyNumberFormat="1" applyFont="1" applyFill="1" applyBorder="1" applyAlignment="1">
      <alignment horizontal="right" vertical="center"/>
    </xf>
    <xf numFmtId="41" fontId="38" fillId="0" borderId="13" xfId="0" applyNumberFormat="1" applyFont="1" applyFill="1" applyBorder="1" applyAlignment="1">
      <alignment horizontal="right" vertical="center"/>
    </xf>
    <xf numFmtId="44" fontId="9" fillId="0" borderId="95" xfId="45" applyFont="1" applyFill="1" applyBorder="1" applyAlignment="1">
      <alignment horizontal="center" vertical="center"/>
    </xf>
    <xf numFmtId="44" fontId="9" fillId="32" borderId="108" xfId="45" applyFont="1" applyFill="1" applyBorder="1" applyAlignment="1">
      <alignment horizontal="center" vertical="center"/>
    </xf>
    <xf numFmtId="0" fontId="11" fillId="0" borderId="0" xfId="0" applyFont="1" applyAlignment="1">
      <alignment horizontal="center"/>
    </xf>
    <xf numFmtId="0" fontId="9" fillId="0" borderId="0" xfId="0" applyFont="1" applyAlignment="1">
      <alignment wrapText="1"/>
    </xf>
    <xf numFmtId="0" fontId="8" fillId="30" borderId="3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Border="1" applyAlignment="1">
      <alignment wrapText="1"/>
    </xf>
    <xf numFmtId="41" fontId="8" fillId="0" borderId="16" xfId="0" applyNumberFormat="1" applyFont="1" applyBorder="1" applyAlignment="1">
      <alignment horizontal="left"/>
    </xf>
    <xf numFmtId="0" fontId="56" fillId="0" borderId="0" xfId="0" applyFont="1" applyBorder="1" applyAlignment="1">
      <alignment horizontal="center"/>
    </xf>
    <xf numFmtId="0" fontId="39" fillId="0" borderId="0" xfId="0" applyFont="1" applyBorder="1" applyAlignment="1">
      <alignment horizontal="left" vertical="center"/>
    </xf>
    <xf numFmtId="0" fontId="39" fillId="0" borderId="0" xfId="0" applyFont="1" applyBorder="1" applyAlignment="1">
      <alignment horizontal="left"/>
    </xf>
    <xf numFmtId="0" fontId="57" fillId="0" borderId="0" xfId="0" applyFont="1" applyBorder="1" applyAlignment="1">
      <alignment horizontal="center"/>
    </xf>
    <xf numFmtId="41" fontId="9" fillId="0" borderId="79" xfId="46" applyNumberFormat="1" applyFont="1" applyFill="1" applyBorder="1" applyAlignment="1">
      <alignment horizontal="center" vertical="center"/>
    </xf>
    <xf numFmtId="41" fontId="9" fillId="0" borderId="81" xfId="46" applyNumberFormat="1" applyFont="1" applyFill="1" applyBorder="1" applyAlignment="1">
      <alignment horizontal="center" vertical="center"/>
    </xf>
    <xf numFmtId="41" fontId="10" fillId="0" borderId="79" xfId="46" applyNumberFormat="1" applyFont="1" applyFill="1" applyBorder="1" applyAlignment="1">
      <alignment horizontal="center" vertical="center"/>
    </xf>
    <xf numFmtId="41" fontId="10" fillId="0" borderId="81" xfId="46" applyNumberFormat="1" applyFont="1" applyFill="1" applyBorder="1" applyAlignment="1">
      <alignment horizontal="center" vertical="center"/>
    </xf>
    <xf numFmtId="0" fontId="8" fillId="0" borderId="77" xfId="0" applyFont="1" applyFill="1" applyBorder="1" applyAlignment="1">
      <alignment horizontal="center" vertical="center"/>
    </xf>
    <xf numFmtId="167" fontId="9" fillId="0" borderId="78" xfId="41" applyNumberFormat="1" applyFont="1" applyBorder="1" applyAlignment="1">
      <alignment horizontal="center"/>
    </xf>
    <xf numFmtId="167" fontId="8" fillId="0" borderId="78" xfId="41" applyNumberFormat="1" applyFont="1" applyBorder="1" applyAlignment="1">
      <alignment horizontal="center"/>
    </xf>
    <xf numFmtId="169" fontId="9" fillId="33" borderId="110" xfId="0" applyNumberFormat="1" applyFont="1" applyFill="1" applyBorder="1" applyAlignment="1">
      <alignment horizontal="center" vertical="center"/>
    </xf>
    <xf numFmtId="169" fontId="9" fillId="33" borderId="25" xfId="0" applyNumberFormat="1" applyFont="1" applyFill="1" applyBorder="1" applyAlignment="1">
      <alignment horizontal="center" vertical="center"/>
    </xf>
    <xf numFmtId="169" fontId="9" fillId="33" borderId="109" xfId="0" applyNumberFormat="1" applyFont="1" applyFill="1" applyBorder="1" applyAlignment="1">
      <alignment horizontal="center" vertical="center"/>
    </xf>
    <xf numFmtId="169" fontId="9" fillId="33" borderId="37" xfId="0" applyNumberFormat="1" applyFont="1" applyFill="1" applyBorder="1" applyAlignment="1">
      <alignment horizontal="center" vertical="center"/>
    </xf>
    <xf numFmtId="169" fontId="9" fillId="33" borderId="21" xfId="0" applyNumberFormat="1" applyFont="1" applyFill="1" applyBorder="1" applyAlignment="1">
      <alignment horizontal="center" vertical="center"/>
    </xf>
    <xf numFmtId="169" fontId="9" fillId="33" borderId="45" xfId="0" applyNumberFormat="1" applyFont="1" applyFill="1" applyBorder="1" applyAlignment="1">
      <alignment horizontal="center" vertical="center"/>
    </xf>
    <xf numFmtId="169" fontId="9" fillId="33" borderId="36" xfId="0" applyNumberFormat="1" applyFont="1" applyFill="1" applyBorder="1" applyAlignment="1">
      <alignment horizontal="center" vertical="center"/>
    </xf>
    <xf numFmtId="169" fontId="9" fillId="33" borderId="35" xfId="0" applyNumberFormat="1" applyFont="1" applyFill="1" applyBorder="1" applyAlignment="1">
      <alignment horizontal="center" vertical="center"/>
    </xf>
    <xf numFmtId="169" fontId="9" fillId="33" borderId="44" xfId="0" applyNumberFormat="1" applyFont="1" applyFill="1" applyBorder="1" applyAlignment="1">
      <alignment horizontal="center" vertical="center"/>
    </xf>
    <xf numFmtId="169" fontId="9" fillId="33" borderId="51" xfId="0" applyNumberFormat="1" applyFont="1" applyFill="1" applyBorder="1" applyAlignment="1">
      <alignment horizontal="center" vertical="center"/>
    </xf>
    <xf numFmtId="169" fontId="9" fillId="33" borderId="111" xfId="0" applyNumberFormat="1" applyFont="1" applyFill="1" applyBorder="1" applyAlignment="1">
      <alignment horizontal="center" vertical="center"/>
    </xf>
    <xf numFmtId="169" fontId="9" fillId="33" borderId="24" xfId="0" applyNumberFormat="1" applyFont="1" applyFill="1" applyBorder="1" applyAlignment="1">
      <alignment horizontal="center" vertical="center"/>
    </xf>
    <xf numFmtId="169" fontId="9" fillId="33" borderId="23" xfId="0" applyNumberFormat="1" applyFont="1" applyFill="1" applyBorder="1" applyAlignment="1">
      <alignment horizontal="center" vertical="center"/>
    </xf>
    <xf numFmtId="41" fontId="9" fillId="33" borderId="51" xfId="0" applyNumberFormat="1" applyFont="1" applyFill="1" applyBorder="1" applyAlignment="1">
      <alignment horizontal="center" vertical="center"/>
    </xf>
    <xf numFmtId="41" fontId="9" fillId="33" borderId="111" xfId="0" applyNumberFormat="1" applyFont="1" applyFill="1" applyBorder="1" applyAlignment="1">
      <alignment horizontal="center" vertical="center"/>
    </xf>
    <xf numFmtId="41" fontId="9" fillId="33" borderId="24" xfId="0" applyNumberFormat="1" applyFont="1" applyFill="1" applyBorder="1" applyAlignment="1">
      <alignment horizontal="center" vertical="center"/>
    </xf>
    <xf numFmtId="41" fontId="9" fillId="33" borderId="23" xfId="0" applyNumberFormat="1" applyFont="1" applyFill="1" applyBorder="1" applyAlignment="1">
      <alignment horizontal="center" vertical="center"/>
    </xf>
    <xf numFmtId="0" fontId="9" fillId="0" borderId="0" xfId="0" applyFont="1" applyAlignment="1"/>
    <xf numFmtId="0" fontId="9" fillId="0" borderId="0" xfId="0" applyFont="1" applyAlignment="1">
      <alignment wrapText="1"/>
    </xf>
    <xf numFmtId="44" fontId="9" fillId="0" borderId="42" xfId="29" applyFont="1" applyFill="1" applyBorder="1"/>
    <xf numFmtId="0" fontId="44" fillId="0" borderId="80" xfId="0" applyFont="1" applyFill="1" applyBorder="1" applyAlignment="1">
      <alignment horizontal="left" vertical="center"/>
    </xf>
    <xf numFmtId="169" fontId="10" fillId="33" borderId="89" xfId="0" applyNumberFormat="1" applyFont="1" applyFill="1" applyBorder="1" applyAlignment="1">
      <alignment horizontal="center" vertical="center"/>
    </xf>
    <xf numFmtId="169" fontId="10" fillId="33" borderId="49" xfId="0" applyNumberFormat="1" applyFont="1" applyFill="1" applyBorder="1" applyAlignment="1">
      <alignment horizontal="center" vertical="center"/>
    </xf>
    <xf numFmtId="169" fontId="10" fillId="33" borderId="50" xfId="0" applyNumberFormat="1" applyFont="1" applyFill="1" applyBorder="1" applyAlignment="1">
      <alignment horizontal="center" vertical="center"/>
    </xf>
    <xf numFmtId="167" fontId="44" fillId="33" borderId="29" xfId="0" applyNumberFormat="1" applyFont="1" applyFill="1" applyBorder="1" applyAlignment="1">
      <alignment horizontal="center" vertical="center" wrapText="1"/>
    </xf>
    <xf numFmtId="44" fontId="9" fillId="33" borderId="29" xfId="29" applyFont="1" applyFill="1" applyBorder="1"/>
    <xf numFmtId="44" fontId="9" fillId="33" borderId="88" xfId="29" applyFont="1" applyFill="1" applyBorder="1"/>
    <xf numFmtId="44" fontId="9" fillId="33" borderId="43" xfId="29" applyFont="1" applyFill="1" applyBorder="1"/>
    <xf numFmtId="44" fontId="9" fillId="33" borderId="91" xfId="29" applyFont="1" applyFill="1" applyBorder="1"/>
    <xf numFmtId="44" fontId="9" fillId="33" borderId="139" xfId="29" applyFont="1" applyFill="1" applyBorder="1" applyAlignment="1">
      <alignment horizontal="center" vertical="center"/>
    </xf>
    <xf numFmtId="44" fontId="9" fillId="33" borderId="91" xfId="29" applyFont="1" applyFill="1" applyBorder="1" applyAlignment="1">
      <alignment horizontal="center" vertical="center"/>
    </xf>
    <xf numFmtId="44" fontId="9" fillId="33" borderId="140" xfId="29" applyFont="1" applyFill="1" applyBorder="1" applyAlignment="1">
      <alignment horizontal="center" vertical="center"/>
    </xf>
    <xf numFmtId="41" fontId="9" fillId="33" borderId="98" xfId="29" applyNumberFormat="1" applyFont="1" applyFill="1" applyBorder="1"/>
    <xf numFmtId="41" fontId="9" fillId="33" borderId="99" xfId="29" applyNumberFormat="1" applyFont="1" applyFill="1" applyBorder="1"/>
    <xf numFmtId="41" fontId="9" fillId="33" borderId="100" xfId="29" applyNumberFormat="1" applyFont="1" applyFill="1" applyBorder="1"/>
    <xf numFmtId="41" fontId="9" fillId="33" borderId="101" xfId="29" applyNumberFormat="1" applyFont="1" applyFill="1" applyBorder="1"/>
    <xf numFmtId="41" fontId="9" fillId="33" borderId="102" xfId="28" applyNumberFormat="1" applyFont="1" applyFill="1" applyBorder="1"/>
    <xf numFmtId="41" fontId="9" fillId="33" borderId="81" xfId="28" applyNumberFormat="1" applyFont="1" applyFill="1" applyBorder="1"/>
    <xf numFmtId="41" fontId="9" fillId="33" borderId="78" xfId="28" applyNumberFormat="1" applyFont="1" applyFill="1" applyBorder="1"/>
    <xf numFmtId="41" fontId="9" fillId="33" borderId="103" xfId="28" applyNumberFormat="1" applyFont="1" applyFill="1" applyBorder="1"/>
    <xf numFmtId="41" fontId="10" fillId="33" borderId="104" xfId="28" applyNumberFormat="1" applyFont="1" applyFill="1" applyBorder="1"/>
    <xf numFmtId="41" fontId="10" fillId="33" borderId="105" xfId="28" applyNumberFormat="1" applyFont="1" applyFill="1" applyBorder="1"/>
    <xf numFmtId="41" fontId="10" fillId="33" borderId="106" xfId="28" applyNumberFormat="1" applyFont="1" applyFill="1" applyBorder="1"/>
    <xf numFmtId="41" fontId="10" fillId="33" borderId="107" xfId="28" applyNumberFormat="1" applyFont="1" applyFill="1" applyBorder="1"/>
    <xf numFmtId="42" fontId="9" fillId="33" borderId="29" xfId="28" applyNumberFormat="1" applyFont="1" applyFill="1" applyBorder="1"/>
    <xf numFmtId="42" fontId="10" fillId="33" borderId="29" xfId="28" applyNumberFormat="1" applyFont="1" applyFill="1" applyBorder="1"/>
    <xf numFmtId="165" fontId="9" fillId="33" borderId="32" xfId="28" applyNumberFormat="1" applyFont="1" applyFill="1" applyBorder="1"/>
    <xf numFmtId="165" fontId="9" fillId="33" borderId="72" xfId="28" applyNumberFormat="1" applyFont="1" applyFill="1" applyBorder="1"/>
    <xf numFmtId="165" fontId="9" fillId="33" borderId="33" xfId="28" applyNumberFormat="1" applyFont="1" applyFill="1" applyBorder="1"/>
    <xf numFmtId="165" fontId="9" fillId="33" borderId="34" xfId="28" applyNumberFormat="1" applyFont="1" applyFill="1" applyBorder="1"/>
    <xf numFmtId="9" fontId="3" fillId="33" borderId="29" xfId="0" applyNumberFormat="1" applyFont="1" applyFill="1" applyBorder="1" applyAlignment="1">
      <alignment wrapText="1"/>
    </xf>
    <xf numFmtId="41" fontId="9" fillId="33" borderId="112" xfId="28" applyNumberFormat="1" applyFont="1" applyFill="1" applyBorder="1" applyAlignment="1">
      <alignment vertical="center"/>
    </xf>
    <xf numFmtId="41" fontId="9" fillId="33" borderId="113" xfId="28" applyNumberFormat="1" applyFont="1" applyFill="1" applyBorder="1" applyAlignment="1">
      <alignment vertical="center"/>
    </xf>
    <xf numFmtId="41" fontId="9" fillId="33" borderId="114" xfId="28" applyNumberFormat="1" applyFont="1" applyFill="1" applyBorder="1" applyAlignment="1">
      <alignment vertical="center"/>
    </xf>
    <xf numFmtId="41" fontId="9" fillId="33" borderId="115" xfId="0" applyNumberFormat="1" applyFont="1" applyFill="1" applyBorder="1" applyAlignment="1">
      <alignment vertical="center"/>
    </xf>
    <xf numFmtId="41" fontId="9" fillId="33" borderId="39" xfId="0" applyNumberFormat="1" applyFont="1" applyFill="1" applyBorder="1" applyAlignment="1">
      <alignment vertical="center"/>
    </xf>
    <xf numFmtId="41" fontId="9" fillId="33" borderId="116" xfId="0" applyNumberFormat="1" applyFont="1" applyFill="1" applyBorder="1" applyAlignment="1">
      <alignment vertical="center"/>
    </xf>
    <xf numFmtId="41" fontId="9" fillId="33" borderId="86" xfId="0" applyNumberFormat="1" applyFont="1" applyFill="1" applyBorder="1" applyAlignment="1">
      <alignment vertical="center"/>
    </xf>
    <xf numFmtId="41" fontId="9" fillId="33" borderId="13" xfId="0" applyNumberFormat="1" applyFont="1" applyFill="1" applyBorder="1" applyAlignment="1">
      <alignment vertical="center"/>
    </xf>
    <xf numFmtId="41" fontId="9" fillId="33" borderId="117" xfId="0" applyNumberFormat="1" applyFont="1" applyFill="1" applyBorder="1" applyAlignment="1">
      <alignment vertical="center"/>
    </xf>
    <xf numFmtId="41" fontId="10" fillId="33" borderId="118" xfId="28" applyNumberFormat="1" applyFont="1" applyFill="1" applyBorder="1"/>
    <xf numFmtId="41" fontId="10" fillId="33" borderId="119" xfId="28" applyNumberFormat="1" applyFont="1" applyFill="1" applyBorder="1"/>
    <xf numFmtId="41" fontId="10" fillId="33" borderId="120" xfId="28" applyNumberFormat="1" applyFont="1" applyFill="1" applyBorder="1"/>
    <xf numFmtId="167" fontId="8" fillId="33" borderId="29" xfId="41" applyNumberFormat="1" applyFont="1" applyFill="1" applyBorder="1"/>
    <xf numFmtId="0" fontId="37" fillId="33" borderId="123" xfId="0" applyFont="1" applyFill="1" applyBorder="1" applyAlignment="1">
      <alignment horizontal="left" vertical="center"/>
    </xf>
    <xf numFmtId="44" fontId="9" fillId="33" borderId="124" xfId="45" applyFont="1" applyFill="1" applyBorder="1" applyAlignment="1">
      <alignment horizontal="center" vertical="center"/>
    </xf>
    <xf numFmtId="44" fontId="9" fillId="33" borderId="125" xfId="45" applyFont="1" applyFill="1" applyBorder="1" applyAlignment="1">
      <alignment horizontal="center" vertical="center"/>
    </xf>
    <xf numFmtId="44" fontId="9" fillId="33" borderId="126" xfId="45" applyFont="1" applyFill="1" applyBorder="1" applyAlignment="1">
      <alignment horizontal="center" vertical="center"/>
    </xf>
    <xf numFmtId="44" fontId="9" fillId="33" borderId="127" xfId="45" applyFont="1" applyFill="1" applyBorder="1" applyAlignment="1">
      <alignment horizontal="center" vertical="center"/>
    </xf>
    <xf numFmtId="44" fontId="9" fillId="33" borderId="78" xfId="45" applyFont="1" applyFill="1" applyBorder="1" applyAlignment="1">
      <alignment horizontal="center" vertical="center"/>
    </xf>
    <xf numFmtId="44" fontId="9" fillId="33" borderId="128" xfId="45" applyFont="1" applyFill="1" applyBorder="1" applyAlignment="1">
      <alignment horizontal="center" vertical="center"/>
    </xf>
    <xf numFmtId="44" fontId="9" fillId="33" borderId="129" xfId="45" applyFont="1" applyFill="1" applyBorder="1" applyAlignment="1">
      <alignment horizontal="center" vertical="center"/>
    </xf>
    <xf numFmtId="44" fontId="9" fillId="33" borderId="130" xfId="45" applyFont="1" applyFill="1" applyBorder="1" applyAlignment="1">
      <alignment horizontal="center" vertical="center"/>
    </xf>
    <xf numFmtId="44" fontId="9" fillId="33" borderId="131" xfId="45" applyFont="1" applyFill="1" applyBorder="1" applyAlignment="1">
      <alignment horizontal="center" vertical="center"/>
    </xf>
    <xf numFmtId="44" fontId="9" fillId="33" borderId="141" xfId="45" applyFont="1" applyFill="1" applyBorder="1" applyAlignment="1">
      <alignment horizontal="center" vertical="center"/>
    </xf>
    <xf numFmtId="44" fontId="9" fillId="33" borderId="70" xfId="45" applyFont="1" applyFill="1" applyBorder="1" applyAlignment="1">
      <alignment horizontal="center" vertical="center"/>
    </xf>
    <xf numFmtId="44" fontId="9" fillId="33" borderId="71" xfId="45" applyFont="1" applyFill="1" applyBorder="1" applyAlignment="1">
      <alignment horizontal="center" vertical="center"/>
    </xf>
    <xf numFmtId="41" fontId="38" fillId="33" borderId="132" xfId="0" applyNumberFormat="1" applyFont="1" applyFill="1" applyBorder="1" applyAlignment="1">
      <alignment horizontal="right" vertical="center"/>
    </xf>
    <xf numFmtId="41" fontId="38" fillId="33" borderId="125" xfId="0" applyNumberFormat="1" applyFont="1" applyFill="1" applyBorder="1" applyAlignment="1">
      <alignment horizontal="right" vertical="center"/>
    </xf>
    <xf numFmtId="41" fontId="38" fillId="33" borderId="133" xfId="0" applyNumberFormat="1" applyFont="1" applyFill="1" applyBorder="1" applyAlignment="1">
      <alignment horizontal="right" vertical="center"/>
    </xf>
    <xf numFmtId="41" fontId="38" fillId="33" borderId="126" xfId="0" applyNumberFormat="1" applyFont="1" applyFill="1" applyBorder="1" applyAlignment="1">
      <alignment horizontal="right" vertical="center"/>
    </xf>
    <xf numFmtId="41" fontId="38" fillId="33" borderId="134" xfId="0" applyNumberFormat="1" applyFont="1" applyFill="1" applyBorder="1" applyAlignment="1">
      <alignment horizontal="right" vertical="center"/>
    </xf>
    <xf numFmtId="41" fontId="38" fillId="33" borderId="78" xfId="0" applyNumberFormat="1" applyFont="1" applyFill="1" applyBorder="1" applyAlignment="1">
      <alignment horizontal="right" vertical="center"/>
    </xf>
    <xf numFmtId="41" fontId="38" fillId="33" borderId="80" xfId="0" applyNumberFormat="1" applyFont="1" applyFill="1" applyBorder="1" applyAlignment="1">
      <alignment horizontal="right" vertical="center"/>
    </xf>
    <xf numFmtId="41" fontId="38" fillId="33" borderId="128" xfId="0" applyNumberFormat="1" applyFont="1" applyFill="1" applyBorder="1" applyAlignment="1">
      <alignment horizontal="right" vertical="center"/>
    </xf>
    <xf numFmtId="41" fontId="38" fillId="33" borderId="135" xfId="0" applyNumberFormat="1" applyFont="1" applyFill="1" applyBorder="1" applyAlignment="1">
      <alignment horizontal="right" vertical="center"/>
    </xf>
    <xf numFmtId="41" fontId="38" fillId="33" borderId="130" xfId="0" applyNumberFormat="1" applyFont="1" applyFill="1" applyBorder="1" applyAlignment="1">
      <alignment horizontal="right" vertical="center"/>
    </xf>
    <xf numFmtId="41" fontId="38" fillId="33" borderId="136" xfId="0" applyNumberFormat="1" applyFont="1" applyFill="1" applyBorder="1" applyAlignment="1">
      <alignment horizontal="right" vertical="center"/>
    </xf>
    <xf numFmtId="41" fontId="38" fillId="33" borderId="131" xfId="0" applyNumberFormat="1" applyFont="1" applyFill="1" applyBorder="1" applyAlignment="1">
      <alignment horizontal="right" vertical="center"/>
    </xf>
    <xf numFmtId="41" fontId="38" fillId="33" borderId="69" xfId="0" applyNumberFormat="1" applyFont="1" applyFill="1" applyBorder="1" applyAlignment="1">
      <alignment horizontal="right" vertical="center"/>
    </xf>
    <xf numFmtId="41" fontId="38" fillId="33" borderId="70" xfId="0" applyNumberFormat="1" applyFont="1" applyFill="1" applyBorder="1" applyAlignment="1">
      <alignment horizontal="right" vertical="center"/>
    </xf>
    <xf numFmtId="41" fontId="38" fillId="33" borderId="73" xfId="0" applyNumberFormat="1" applyFont="1" applyFill="1" applyBorder="1" applyAlignment="1">
      <alignment horizontal="right" vertical="center"/>
    </xf>
    <xf numFmtId="41" fontId="38" fillId="33" borderId="71" xfId="0" applyNumberFormat="1" applyFont="1" applyFill="1" applyBorder="1" applyAlignment="1">
      <alignment horizontal="right" vertical="center"/>
    </xf>
    <xf numFmtId="41" fontId="34" fillId="33" borderId="29" xfId="0" applyNumberFormat="1" applyFont="1" applyFill="1" applyBorder="1" applyAlignment="1">
      <alignment horizontal="left"/>
    </xf>
    <xf numFmtId="42" fontId="9" fillId="33" borderId="23" xfId="45" applyNumberFormat="1" applyFont="1" applyFill="1" applyBorder="1"/>
    <xf numFmtId="42" fontId="9" fillId="33" borderId="24" xfId="45" applyNumberFormat="1" applyFont="1" applyFill="1" applyBorder="1"/>
    <xf numFmtId="42" fontId="9" fillId="33" borderId="24" xfId="76" applyNumberFormat="1" applyFont="1" applyFill="1" applyBorder="1"/>
    <xf numFmtId="42" fontId="10" fillId="33" borderId="51" xfId="76" applyNumberFormat="1" applyFont="1" applyFill="1" applyBorder="1"/>
    <xf numFmtId="165" fontId="9" fillId="33" borderId="29" xfId="76" applyNumberFormat="1" applyFont="1" applyFill="1" applyBorder="1"/>
    <xf numFmtId="0" fontId="11" fillId="0" borderId="0" xfId="0" applyFont="1" applyAlignment="1">
      <alignment horizontal="center"/>
    </xf>
    <xf numFmtId="0" fontId="9" fillId="0" borderId="0" xfId="0" applyFont="1" applyBorder="1" applyAlignment="1">
      <alignment wrapText="1"/>
    </xf>
    <xf numFmtId="0" fontId="8" fillId="0" borderId="0" xfId="0" applyFont="1" applyBorder="1" applyAlignment="1">
      <alignment horizontal="left" indent="1"/>
    </xf>
    <xf numFmtId="0" fontId="8" fillId="0" borderId="0" xfId="0" applyFont="1" applyAlignment="1">
      <alignment horizontal="center"/>
    </xf>
    <xf numFmtId="0" fontId="11" fillId="0" borderId="0" xfId="0" applyFont="1" applyAlignment="1">
      <alignment horizontal="center"/>
    </xf>
    <xf numFmtId="0" fontId="9" fillId="0" borderId="14" xfId="0" applyFont="1" applyFill="1" applyBorder="1" applyAlignment="1">
      <alignment horizontal="left" vertical="center" wrapText="1"/>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0" xfId="0" applyFont="1" applyAlignment="1">
      <alignment horizontal="left" wrapText="1"/>
    </xf>
    <xf numFmtId="41" fontId="8" fillId="33" borderId="92" xfId="0" applyNumberFormat="1" applyFont="1" applyFill="1" applyBorder="1" applyAlignment="1">
      <alignment horizontal="left"/>
    </xf>
    <xf numFmtId="41" fontId="8" fillId="33" borderId="93" xfId="0" applyNumberFormat="1" applyFont="1" applyFill="1" applyBorder="1" applyAlignment="1">
      <alignment horizontal="left"/>
    </xf>
    <xf numFmtId="41" fontId="8" fillId="33" borderId="94" xfId="0" applyNumberFormat="1" applyFont="1" applyFill="1" applyBorder="1" applyAlignment="1">
      <alignment horizontal="left"/>
    </xf>
    <xf numFmtId="0" fontId="8" fillId="30" borderId="15" xfId="0" applyFont="1" applyFill="1" applyBorder="1" applyAlignment="1">
      <alignment horizontal="center" vertical="center" wrapText="1"/>
    </xf>
    <xf numFmtId="0" fontId="8" fillId="30" borderId="19" xfId="0" applyFont="1" applyFill="1" applyBorder="1" applyAlignment="1">
      <alignment horizontal="center" vertical="center" wrapText="1"/>
    </xf>
    <xf numFmtId="0" fontId="8" fillId="30" borderId="20" xfId="0" applyFont="1" applyFill="1" applyBorder="1" applyAlignment="1">
      <alignment horizontal="center" vertical="center" wrapText="1"/>
    </xf>
    <xf numFmtId="0" fontId="8" fillId="30" borderId="25" xfId="0" applyFont="1" applyFill="1" applyBorder="1" applyAlignment="1">
      <alignment horizontal="center" vertical="center"/>
    </xf>
    <xf numFmtId="0" fontId="8" fillId="30" borderId="22" xfId="0" applyFont="1" applyFill="1" applyBorder="1" applyAlignment="1">
      <alignment horizontal="center" vertical="center"/>
    </xf>
    <xf numFmtId="0" fontId="8" fillId="30" borderId="30" xfId="0" applyFont="1" applyFill="1" applyBorder="1" applyAlignment="1">
      <alignment horizontal="center" vertical="center"/>
    </xf>
    <xf numFmtId="0" fontId="9" fillId="0" borderId="0" xfId="0" applyFont="1" applyFill="1" applyBorder="1" applyAlignment="1">
      <alignment horizontal="left" vertical="center" wrapText="1"/>
    </xf>
    <xf numFmtId="0" fontId="41" fillId="30" borderId="25" xfId="0" applyFont="1" applyFill="1" applyBorder="1" applyAlignment="1">
      <alignment horizontal="center" vertical="center"/>
    </xf>
    <xf numFmtId="0" fontId="41" fillId="30" borderId="30" xfId="0" applyFont="1" applyFill="1" applyBorder="1" applyAlignment="1">
      <alignment horizontal="center" vertical="center"/>
    </xf>
    <xf numFmtId="0" fontId="41" fillId="30" borderId="25" xfId="0" applyFont="1" applyFill="1" applyBorder="1" applyAlignment="1">
      <alignment horizontal="center" vertical="center" wrapText="1"/>
    </xf>
    <xf numFmtId="0" fontId="41" fillId="30" borderId="30" xfId="0" applyFont="1" applyFill="1" applyBorder="1" applyAlignment="1">
      <alignment horizontal="center" vertical="center" wrapText="1"/>
    </xf>
    <xf numFmtId="0" fontId="41" fillId="30" borderId="21" xfId="0" applyFont="1" applyFill="1" applyBorder="1" applyAlignment="1">
      <alignment horizontal="center" vertical="center"/>
    </xf>
    <xf numFmtId="0" fontId="39" fillId="0" borderId="0" xfId="0" applyFont="1" applyBorder="1" applyAlignment="1">
      <alignment horizontal="left" vertical="top" wrapText="1"/>
    </xf>
    <xf numFmtId="0" fontId="8" fillId="0" borderId="0" xfId="0" applyFont="1" applyAlignment="1">
      <alignment horizontal="center" wrapText="1"/>
    </xf>
    <xf numFmtId="0" fontId="47" fillId="0" borderId="16" xfId="0" applyFont="1" applyBorder="1" applyAlignment="1">
      <alignment horizontal="center"/>
    </xf>
    <xf numFmtId="0" fontId="41" fillId="30" borderId="15" xfId="0" applyFont="1" applyFill="1" applyBorder="1" applyAlignment="1">
      <alignment horizontal="center" vertical="center"/>
    </xf>
    <xf numFmtId="0" fontId="41" fillId="30" borderId="19" xfId="0" applyFont="1" applyFill="1" applyBorder="1" applyAlignment="1">
      <alignment horizontal="center" vertical="center"/>
    </xf>
    <xf numFmtId="0" fontId="41" fillId="30" borderId="20" xfId="0" applyFont="1" applyFill="1" applyBorder="1" applyAlignment="1">
      <alignment horizontal="center" vertical="center"/>
    </xf>
    <xf numFmtId="0" fontId="41" fillId="0" borderId="21" xfId="0" applyFont="1" applyFill="1" applyBorder="1" applyAlignment="1">
      <alignment horizontal="center" vertical="center"/>
    </xf>
    <xf numFmtId="0" fontId="40" fillId="0" borderId="0" xfId="0" applyFont="1" applyAlignment="1">
      <alignment horizontal="center"/>
    </xf>
    <xf numFmtId="41" fontId="41" fillId="0" borderId="16" xfId="0" applyNumberFormat="1" applyFont="1" applyBorder="1" applyAlignment="1">
      <alignment horizontal="left"/>
    </xf>
    <xf numFmtId="0" fontId="39" fillId="0" borderId="0" xfId="0" applyFont="1" applyAlignment="1">
      <alignment horizontal="left" wrapText="1"/>
    </xf>
    <xf numFmtId="0" fontId="45" fillId="0" borderId="16" xfId="0" applyFont="1" applyBorder="1" applyAlignment="1">
      <alignment horizontal="center"/>
    </xf>
    <xf numFmtId="0" fontId="41" fillId="0" borderId="15"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122" xfId="0" applyFont="1" applyFill="1" applyBorder="1" applyAlignment="1">
      <alignment horizontal="left" vertical="center" wrapText="1"/>
    </xf>
    <xf numFmtId="0" fontId="39" fillId="30" borderId="21" xfId="0" applyFont="1" applyFill="1" applyBorder="1" applyAlignment="1">
      <alignment horizontal="center" wrapText="1"/>
    </xf>
    <xf numFmtId="1" fontId="39" fillId="0" borderId="79" xfId="46" applyNumberFormat="1" applyFont="1" applyFill="1" applyBorder="1" applyAlignment="1">
      <alignment horizontal="right" vertical="center"/>
    </xf>
    <xf numFmtId="1" fontId="39" fillId="0" borderId="81" xfId="46" applyNumberFormat="1" applyFont="1" applyFill="1" applyBorder="1" applyAlignment="1">
      <alignment horizontal="right" vertical="center"/>
    </xf>
    <xf numFmtId="42" fontId="41" fillId="0" borderId="11" xfId="46" applyNumberFormat="1" applyFont="1" applyFill="1" applyBorder="1" applyAlignment="1">
      <alignment horizontal="center" vertical="center"/>
    </xf>
    <xf numFmtId="42" fontId="41" fillId="0" borderId="12" xfId="46" applyNumberFormat="1" applyFont="1" applyFill="1" applyBorder="1" applyAlignment="1">
      <alignment horizontal="center" vertical="center"/>
    </xf>
    <xf numFmtId="42" fontId="39" fillId="0" borderId="79" xfId="46" applyNumberFormat="1" applyFont="1" applyFill="1" applyBorder="1" applyAlignment="1">
      <alignment horizontal="center" vertical="center"/>
    </xf>
    <xf numFmtId="42" fontId="39" fillId="0" borderId="81" xfId="46" applyNumberFormat="1" applyFont="1" applyFill="1" applyBorder="1" applyAlignment="1">
      <alignment horizontal="center" vertical="center"/>
    </xf>
    <xf numFmtId="42" fontId="48" fillId="0" borderId="79" xfId="46" applyNumberFormat="1" applyFont="1" applyFill="1" applyBorder="1" applyAlignment="1">
      <alignment horizontal="center" vertical="center"/>
    </xf>
    <xf numFmtId="42" fontId="48" fillId="0" borderId="81" xfId="46" applyNumberFormat="1" applyFont="1" applyFill="1" applyBorder="1" applyAlignment="1">
      <alignment horizontal="center" vertical="center"/>
    </xf>
    <xf numFmtId="42" fontId="41" fillId="0" borderId="79" xfId="46" applyNumberFormat="1" applyFont="1" applyFill="1" applyBorder="1" applyAlignment="1">
      <alignment horizontal="center" vertical="center"/>
    </xf>
    <xf numFmtId="42" fontId="41" fillId="0" borderId="81" xfId="46" applyNumberFormat="1" applyFont="1" applyFill="1" applyBorder="1" applyAlignment="1">
      <alignment horizontal="center" vertical="center"/>
    </xf>
    <xf numFmtId="0" fontId="41" fillId="30" borderId="121" xfId="0" applyFont="1" applyFill="1" applyBorder="1" applyAlignment="1">
      <alignment horizontal="left" vertical="center" indent="2"/>
    </xf>
    <xf numFmtId="0" fontId="41" fillId="30" borderId="84" xfId="0" applyFont="1" applyFill="1" applyBorder="1" applyAlignment="1">
      <alignment horizontal="left" vertical="center"/>
    </xf>
    <xf numFmtId="0" fontId="39" fillId="0" borderId="0" xfId="0" applyFont="1" applyBorder="1" applyAlignment="1">
      <alignment wrapText="1"/>
    </xf>
    <xf numFmtId="0" fontId="41" fillId="0" borderId="15" xfId="0" applyFont="1" applyFill="1" applyBorder="1" applyAlignment="1">
      <alignment horizontal="center" vertical="center"/>
    </xf>
    <xf numFmtId="0" fontId="39" fillId="0" borderId="19" xfId="0" applyFont="1" applyBorder="1" applyAlignment="1"/>
    <xf numFmtId="0" fontId="39" fillId="0" borderId="20" xfId="0" applyFont="1" applyBorder="1" applyAlignment="1"/>
    <xf numFmtId="0" fontId="54" fillId="0" borderId="0" xfId="0" applyFont="1" applyBorder="1" applyAlignment="1">
      <alignment horizontal="center"/>
    </xf>
    <xf numFmtId="0" fontId="45" fillId="0" borderId="0" xfId="0" applyFont="1" applyBorder="1" applyAlignment="1">
      <alignment horizontal="center"/>
    </xf>
    <xf numFmtId="0" fontId="41" fillId="30" borderId="76" xfId="0" applyFont="1" applyFill="1" applyBorder="1" applyAlignment="1">
      <alignment horizontal="left" vertical="center"/>
    </xf>
    <xf numFmtId="0" fontId="41" fillId="30" borderId="17" xfId="0" applyFont="1" applyFill="1" applyBorder="1" applyAlignment="1">
      <alignment horizontal="center" vertical="center"/>
    </xf>
    <xf numFmtId="0" fontId="41" fillId="30" borderId="10" xfId="0" applyFont="1" applyFill="1" applyBorder="1" applyAlignment="1">
      <alignment horizontal="center" vertical="center"/>
    </xf>
    <xf numFmtId="0" fontId="41" fillId="30" borderId="13" xfId="0" applyFont="1" applyFill="1" applyBorder="1" applyAlignment="1">
      <alignment horizontal="center" vertical="center"/>
    </xf>
    <xf numFmtId="0" fontId="41" fillId="30" borderId="18" xfId="0" applyFont="1" applyFill="1" applyBorder="1" applyAlignment="1">
      <alignment horizontal="center" vertical="center"/>
    </xf>
    <xf numFmtId="0" fontId="41" fillId="30" borderId="11" xfId="0" applyFont="1" applyFill="1" applyBorder="1" applyAlignment="1">
      <alignment horizontal="center" vertical="center"/>
    </xf>
    <xf numFmtId="0" fontId="41" fillId="30" borderId="12" xfId="0" applyFont="1" applyFill="1" applyBorder="1" applyAlignment="1">
      <alignment horizontal="center" vertical="center"/>
    </xf>
    <xf numFmtId="42" fontId="39" fillId="0" borderId="17" xfId="46" applyNumberFormat="1" applyFont="1" applyFill="1" applyBorder="1" applyAlignment="1">
      <alignment horizontal="center" vertical="center"/>
    </xf>
    <xf numFmtId="42" fontId="39" fillId="0" borderId="10" xfId="46" applyNumberFormat="1" applyFont="1" applyFill="1" applyBorder="1" applyAlignment="1">
      <alignment horizontal="center" vertical="center"/>
    </xf>
    <xf numFmtId="0" fontId="39" fillId="0" borderId="0" xfId="0" applyFont="1" applyAlignment="1"/>
    <xf numFmtId="0" fontId="39" fillId="0" borderId="0" xfId="0" applyFont="1" applyAlignment="1">
      <alignment wrapText="1"/>
    </xf>
    <xf numFmtId="168" fontId="9" fillId="28" borderId="15" xfId="0" applyNumberFormat="1" applyFont="1" applyFill="1" applyBorder="1" applyAlignment="1">
      <alignment horizontal="center" vertical="center"/>
    </xf>
    <xf numFmtId="168" fontId="9" fillId="28" borderId="19" xfId="0" applyNumberFormat="1" applyFont="1" applyFill="1" applyBorder="1" applyAlignment="1">
      <alignment horizontal="center" vertical="center"/>
    </xf>
    <xf numFmtId="168" fontId="9" fillId="28" borderId="20" xfId="0" applyNumberFormat="1" applyFont="1" applyFill="1" applyBorder="1" applyAlignment="1">
      <alignment horizontal="center" vertical="center"/>
    </xf>
    <xf numFmtId="0" fontId="9" fillId="0" borderId="14" xfId="0" applyFont="1" applyBorder="1" applyAlignment="1">
      <alignment horizontal="left"/>
    </xf>
    <xf numFmtId="0" fontId="9" fillId="0" borderId="0" xfId="0" applyFont="1" applyAlignment="1">
      <alignment wrapText="1"/>
    </xf>
    <xf numFmtId="0" fontId="8" fillId="0" borderId="0" xfId="0" applyFont="1" applyBorder="1" applyAlignment="1">
      <alignment horizontal="center"/>
    </xf>
    <xf numFmtId="0" fontId="8" fillId="30"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30" xfId="0" applyFont="1" applyFill="1" applyBorder="1" applyAlignment="1">
      <alignment horizontal="center" vertical="center" wrapText="1"/>
    </xf>
    <xf numFmtId="0" fontId="8" fillId="30" borderId="15" xfId="0" applyFont="1" applyFill="1" applyBorder="1" applyAlignment="1">
      <alignment horizontal="center" vertical="center"/>
    </xf>
    <xf numFmtId="0" fontId="8" fillId="30" borderId="19" xfId="0" applyFont="1" applyFill="1" applyBorder="1" applyAlignment="1">
      <alignment horizontal="center" vertical="center"/>
    </xf>
    <xf numFmtId="0" fontId="8" fillId="30" borderId="2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0"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30"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5" borderId="25" xfId="0" applyFont="1" applyFill="1" applyBorder="1" applyAlignment="1">
      <alignment horizontal="center" vertical="center"/>
    </xf>
    <xf numFmtId="0" fontId="8" fillId="25" borderId="30" xfId="0" applyFont="1" applyFill="1" applyBorder="1" applyAlignment="1">
      <alignment horizontal="center" vertical="center"/>
    </xf>
    <xf numFmtId="0" fontId="8" fillId="0" borderId="16" xfId="0" applyFont="1" applyBorder="1" applyAlignment="1">
      <alignment horizont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11" fillId="0" borderId="0" xfId="0" applyFont="1" applyBorder="1" applyAlignment="1">
      <alignment horizont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0" xfId="0" applyFont="1" applyBorder="1" applyAlignment="1">
      <alignment horizontal="center" vertical="center"/>
    </xf>
    <xf numFmtId="168" fontId="9" fillId="0" borderId="15" xfId="0" applyNumberFormat="1" applyFont="1" applyBorder="1" applyAlignment="1">
      <alignment horizontal="center" vertical="center"/>
    </xf>
    <xf numFmtId="168" fontId="9" fillId="0" borderId="19" xfId="0" applyNumberFormat="1" applyFont="1" applyBorder="1" applyAlignment="1">
      <alignment horizontal="center" vertical="center"/>
    </xf>
    <xf numFmtId="168" fontId="9" fillId="0" borderId="20" xfId="0" applyNumberFormat="1" applyFont="1" applyBorder="1" applyAlignment="1">
      <alignment horizontal="center" vertical="center"/>
    </xf>
    <xf numFmtId="0" fontId="9" fillId="0" borderId="0" xfId="0" applyFont="1" applyAlignment="1">
      <alignment horizontal="left"/>
    </xf>
    <xf numFmtId="0" fontId="8" fillId="0" borderId="69"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90" xfId="0" applyFont="1" applyFill="1" applyBorder="1" applyAlignment="1">
      <alignment horizontal="center" vertical="center"/>
    </xf>
    <xf numFmtId="0" fontId="9" fillId="0" borderId="0" xfId="0" applyFont="1" applyBorder="1" applyAlignment="1"/>
    <xf numFmtId="41" fontId="34" fillId="0" borderId="0" xfId="0" applyNumberFormat="1" applyFont="1" applyBorder="1" applyAlignment="1">
      <alignment horizontal="left"/>
    </xf>
    <xf numFmtId="0" fontId="9" fillId="0" borderId="0" xfId="0" applyFont="1" applyBorder="1" applyAlignment="1">
      <alignment horizontal="left" wrapText="1"/>
    </xf>
    <xf numFmtId="0" fontId="13" fillId="0" borderId="0" xfId="0" applyFont="1" applyAlignment="1">
      <alignment horizont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wrapText="1"/>
    </xf>
    <xf numFmtId="0" fontId="8" fillId="29" borderId="25" xfId="0" applyFont="1" applyFill="1" applyBorder="1" applyAlignment="1">
      <alignment horizontal="center" vertical="center" wrapText="1"/>
    </xf>
    <xf numFmtId="0" fontId="8" fillId="29" borderId="30" xfId="0" applyFont="1" applyFill="1" applyBorder="1" applyAlignment="1">
      <alignment horizontal="center" vertical="center" wrapText="1"/>
    </xf>
    <xf numFmtId="0" fontId="9" fillId="0" borderId="0" xfId="0" quotePrefix="1" applyFont="1" applyBorder="1" applyAlignment="1">
      <alignment horizontal="left" wrapText="1"/>
    </xf>
    <xf numFmtId="0" fontId="8" fillId="29" borderId="21" xfId="0" applyFont="1" applyFill="1" applyBorder="1" applyAlignment="1">
      <alignment horizontal="center" vertical="center"/>
    </xf>
    <xf numFmtId="0" fontId="14" fillId="29" borderId="25" xfId="0" applyFont="1" applyFill="1" applyBorder="1" applyAlignment="1">
      <alignment horizontal="center" vertical="center" wrapText="1"/>
    </xf>
    <xf numFmtId="0" fontId="14" fillId="29" borderId="30"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9" xfId="0" applyFont="1" applyFill="1" applyBorder="1" applyAlignment="1">
      <alignment horizontal="center" vertical="center" wrapText="1"/>
    </xf>
    <xf numFmtId="0" fontId="9" fillId="29" borderId="20" xfId="0" applyFont="1" applyFill="1" applyBorder="1" applyAlignment="1">
      <alignment horizontal="center" vertical="center" wrapText="1"/>
    </xf>
    <xf numFmtId="41" fontId="8" fillId="0" borderId="16" xfId="0" applyNumberFormat="1" applyFont="1" applyBorder="1" applyAlignment="1">
      <alignment horizontal="left"/>
    </xf>
    <xf numFmtId="0" fontId="8" fillId="0" borderId="69" xfId="0" applyFont="1" applyBorder="1" applyAlignment="1">
      <alignment horizontal="center" vertical="center"/>
    </xf>
    <xf numFmtId="0" fontId="8" fillId="0" borderId="73" xfId="0" applyFont="1" applyBorder="1" applyAlignment="1">
      <alignment horizontal="center" vertical="center"/>
    </xf>
    <xf numFmtId="0" fontId="8" fillId="0" borderId="90" xfId="0" applyFont="1" applyBorder="1" applyAlignment="1">
      <alignment horizontal="center" vertical="center"/>
    </xf>
    <xf numFmtId="0" fontId="8" fillId="29" borderId="25" xfId="0" applyFont="1" applyFill="1" applyBorder="1" applyAlignment="1">
      <alignment horizontal="center" vertical="center"/>
    </xf>
    <xf numFmtId="0" fontId="8" fillId="29" borderId="30" xfId="0" applyFont="1" applyFill="1" applyBorder="1" applyAlignment="1">
      <alignment horizontal="center" vertical="center"/>
    </xf>
    <xf numFmtId="0" fontId="8" fillId="29" borderId="15" xfId="0" applyFont="1" applyFill="1" applyBorder="1" applyAlignment="1">
      <alignment horizontal="center" vertical="center"/>
    </xf>
    <xf numFmtId="0" fontId="8" fillId="29" borderId="19" xfId="0" applyFont="1" applyFill="1" applyBorder="1" applyAlignment="1">
      <alignment horizontal="center" vertical="center"/>
    </xf>
    <xf numFmtId="0" fontId="8" fillId="29" borderId="20" xfId="0" applyFont="1" applyFill="1" applyBorder="1" applyAlignment="1">
      <alignment horizontal="center" vertical="center"/>
    </xf>
    <xf numFmtId="0" fontId="8" fillId="29" borderId="25" xfId="0" applyFont="1" applyFill="1" applyBorder="1" applyAlignment="1">
      <alignment horizontal="center" wrapText="1"/>
    </xf>
    <xf numFmtId="0" fontId="8" fillId="29" borderId="30" xfId="0" applyFont="1" applyFill="1" applyBorder="1" applyAlignment="1">
      <alignment horizontal="center" wrapText="1"/>
    </xf>
    <xf numFmtId="0" fontId="9" fillId="29" borderId="19"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9" xfId="0" applyBorder="1" applyAlignment="1"/>
    <xf numFmtId="0" fontId="0" fillId="0" borderId="20" xfId="0" applyBorder="1" applyAlignment="1"/>
    <xf numFmtId="0" fontId="0" fillId="29" borderId="30" xfId="0" applyFill="1" applyBorder="1" applyAlignment="1">
      <alignment horizontal="center" vertical="center" wrapText="1"/>
    </xf>
    <xf numFmtId="0" fontId="13" fillId="0" borderId="0" xfId="0" applyFont="1" applyAlignment="1">
      <alignment wrapText="1"/>
    </xf>
    <xf numFmtId="0" fontId="0" fillId="0" borderId="0" xfId="0" applyAlignment="1">
      <alignment wrapText="1"/>
    </xf>
    <xf numFmtId="0" fontId="8" fillId="0" borderId="14" xfId="0" applyFont="1" applyFill="1" applyBorder="1" applyAlignment="1">
      <alignment horizontal="center" vertical="center"/>
    </xf>
    <xf numFmtId="0" fontId="11" fillId="0" borderId="14" xfId="0" applyFont="1" applyBorder="1" applyAlignment="1">
      <alignment horizontal="center"/>
    </xf>
    <xf numFmtId="0" fontId="11" fillId="0" borderId="16" xfId="0" applyFont="1" applyBorder="1" applyAlignment="1">
      <alignment horizontal="center"/>
    </xf>
    <xf numFmtId="0" fontId="9" fillId="0" borderId="0" xfId="0" applyFont="1" applyAlignment="1"/>
    <xf numFmtId="41" fontId="8" fillId="0" borderId="16" xfId="0" applyNumberFormat="1" applyFont="1" applyBorder="1" applyAlignment="1"/>
    <xf numFmtId="0" fontId="8" fillId="0" borderId="16" xfId="0" applyFont="1" applyBorder="1" applyAlignment="1"/>
    <xf numFmtId="0" fontId="8" fillId="24" borderId="25" xfId="0" applyFont="1" applyFill="1" applyBorder="1" applyAlignment="1">
      <alignment horizontal="center" vertical="center"/>
    </xf>
    <xf numFmtId="0" fontId="8" fillId="24" borderId="30" xfId="0" applyFont="1" applyFill="1" applyBorder="1" applyAlignment="1">
      <alignment horizontal="center" vertical="center"/>
    </xf>
    <xf numFmtId="0" fontId="8" fillId="24" borderId="25" xfId="0" applyFont="1" applyFill="1" applyBorder="1" applyAlignment="1">
      <alignment horizontal="center" vertical="center" wrapText="1"/>
    </xf>
    <xf numFmtId="0" fontId="8" fillId="24" borderId="30" xfId="0" applyFont="1" applyFill="1" applyBorder="1" applyAlignment="1">
      <alignment horizontal="center" vertical="center" wrapText="1"/>
    </xf>
    <xf numFmtId="0" fontId="8" fillId="24" borderId="21" xfId="0" applyFont="1" applyFill="1" applyBorder="1" applyAlignment="1">
      <alignment horizontal="center" vertical="center"/>
    </xf>
    <xf numFmtId="0" fontId="8" fillId="24" borderId="25" xfId="0" applyFont="1" applyFill="1" applyBorder="1" applyAlignment="1">
      <alignment horizontal="center" wrapText="1"/>
    </xf>
    <xf numFmtId="0" fontId="8" fillId="24" borderId="30" xfId="0" applyFont="1" applyFill="1" applyBorder="1" applyAlignment="1">
      <alignment horizontal="center" wrapText="1"/>
    </xf>
    <xf numFmtId="168" fontId="8" fillId="0" borderId="13" xfId="0" applyNumberFormat="1" applyFont="1" applyBorder="1" applyAlignment="1">
      <alignment horizontal="center" vertical="center"/>
    </xf>
    <xf numFmtId="168" fontId="8" fillId="0" borderId="0" xfId="0" applyNumberFormat="1" applyFont="1" applyBorder="1" applyAlignment="1">
      <alignment horizontal="center" vertical="center"/>
    </xf>
    <xf numFmtId="168" fontId="8" fillId="0" borderId="18" xfId="0" applyNumberFormat="1" applyFont="1" applyBorder="1" applyAlignment="1">
      <alignment horizontal="center" vertical="center"/>
    </xf>
    <xf numFmtId="0" fontId="35" fillId="0" borderId="16" xfId="0" applyFont="1" applyBorder="1" applyAlignment="1">
      <alignment horizontal="center"/>
    </xf>
    <xf numFmtId="0" fontId="8" fillId="0" borderId="21" xfId="0" applyFont="1" applyFill="1" applyBorder="1" applyAlignment="1">
      <alignment horizontal="center" vertical="center"/>
    </xf>
    <xf numFmtId="0" fontId="9" fillId="0" borderId="0" xfId="0" applyFont="1" applyBorder="1" applyAlignment="1">
      <alignment horizontal="left" vertical="top" wrapText="1"/>
    </xf>
    <xf numFmtId="42" fontId="9" fillId="0" borderId="79" xfId="46" applyNumberFormat="1" applyFont="1" applyFill="1" applyBorder="1" applyAlignment="1">
      <alignment horizontal="center" vertical="center"/>
    </xf>
    <xf numFmtId="42" fontId="9" fillId="0" borderId="80" xfId="46" applyNumberFormat="1" applyFont="1" applyFill="1" applyBorder="1" applyAlignment="1">
      <alignment horizontal="center" vertical="center"/>
    </xf>
    <xf numFmtId="42" fontId="9" fillId="0" borderId="81" xfId="46" applyNumberFormat="1" applyFont="1" applyFill="1" applyBorder="1" applyAlignment="1">
      <alignment horizontal="center" vertical="center"/>
    </xf>
    <xf numFmtId="42" fontId="8" fillId="0" borderId="137" xfId="46" applyNumberFormat="1" applyFont="1" applyFill="1" applyBorder="1" applyAlignment="1">
      <alignment horizontal="center" vertical="center"/>
    </xf>
    <xf numFmtId="42" fontId="8" fillId="0" borderId="138" xfId="46" applyNumberFormat="1" applyFont="1" applyFill="1" applyBorder="1" applyAlignment="1">
      <alignment horizontal="center" vertical="center"/>
    </xf>
    <xf numFmtId="42" fontId="8" fillId="0" borderId="142" xfId="46" applyNumberFormat="1" applyFont="1" applyFill="1" applyBorder="1" applyAlignment="1">
      <alignment horizontal="center" vertical="center"/>
    </xf>
    <xf numFmtId="42" fontId="9" fillId="0" borderId="17" xfId="46" applyNumberFormat="1" applyFont="1" applyFill="1" applyBorder="1" applyAlignment="1">
      <alignment horizontal="center" vertical="center"/>
    </xf>
    <xf numFmtId="42" fontId="9" fillId="0" borderId="14" xfId="46" applyNumberFormat="1" applyFont="1" applyFill="1" applyBorder="1" applyAlignment="1">
      <alignment horizontal="center" vertical="center"/>
    </xf>
    <xf numFmtId="42" fontId="9" fillId="0" borderId="10" xfId="46" applyNumberFormat="1" applyFont="1" applyFill="1" applyBorder="1" applyAlignment="1">
      <alignment horizontal="center" vertical="center"/>
    </xf>
    <xf numFmtId="0" fontId="57" fillId="0" borderId="16" xfId="0" applyFont="1" applyBorder="1" applyAlignment="1">
      <alignment horizontal="center"/>
    </xf>
    <xf numFmtId="0" fontId="56" fillId="0" borderId="0" xfId="0" applyFont="1" applyBorder="1" applyAlignment="1">
      <alignment horizontal="center"/>
    </xf>
    <xf numFmtId="0" fontId="8" fillId="30" borderId="17" xfId="0" applyFont="1" applyFill="1" applyBorder="1" applyAlignment="1">
      <alignment horizontal="center" vertical="center"/>
    </xf>
    <xf numFmtId="0" fontId="8" fillId="30" borderId="14" xfId="0" applyFont="1" applyFill="1" applyBorder="1" applyAlignment="1">
      <alignment horizontal="center" vertical="center"/>
    </xf>
    <xf numFmtId="0" fontId="8" fillId="30" borderId="10" xfId="0" applyFont="1" applyFill="1" applyBorder="1" applyAlignment="1">
      <alignment horizontal="center" vertical="center"/>
    </xf>
    <xf numFmtId="0" fontId="8" fillId="30" borderId="13" xfId="0" applyFont="1" applyFill="1" applyBorder="1" applyAlignment="1">
      <alignment horizontal="center" vertical="center"/>
    </xf>
    <xf numFmtId="0" fontId="8" fillId="30" borderId="0" xfId="0" applyFont="1" applyFill="1" applyBorder="1" applyAlignment="1">
      <alignment horizontal="center" vertical="center"/>
    </xf>
    <xf numFmtId="0" fontId="8" fillId="30" borderId="18" xfId="0" applyFont="1" applyFill="1" applyBorder="1" applyAlignment="1">
      <alignment horizontal="center" vertical="center"/>
    </xf>
    <xf numFmtId="0" fontId="8" fillId="30" borderId="11" xfId="0" applyFont="1" applyFill="1" applyBorder="1" applyAlignment="1">
      <alignment horizontal="center" vertical="center"/>
    </xf>
    <xf numFmtId="0" fontId="8" fillId="30" borderId="16" xfId="0" applyFont="1" applyFill="1" applyBorder="1" applyAlignment="1">
      <alignment horizontal="center" vertical="center"/>
    </xf>
    <xf numFmtId="0" fontId="8" fillId="30" borderId="12" xfId="0" applyFont="1" applyFill="1" applyBorder="1" applyAlignment="1">
      <alignment horizontal="center" vertical="center"/>
    </xf>
    <xf numFmtId="0" fontId="9" fillId="0" borderId="19" xfId="0" applyFont="1" applyBorder="1" applyAlignment="1"/>
    <xf numFmtId="0" fontId="9" fillId="0" borderId="20" xfId="0" applyFont="1" applyBorder="1" applyAlignment="1"/>
    <xf numFmtId="0" fontId="8" fillId="30" borderId="76" xfId="0" applyFont="1" applyFill="1" applyBorder="1" applyAlignment="1">
      <alignment horizontal="left" vertical="center"/>
    </xf>
    <xf numFmtId="0" fontId="8" fillId="30" borderId="121" xfId="0" applyFont="1" applyFill="1" applyBorder="1" applyAlignment="1">
      <alignment horizontal="left" vertical="center" indent="2"/>
    </xf>
    <xf numFmtId="0" fontId="8" fillId="30" borderId="84" xfId="0" applyFont="1" applyFill="1" applyBorder="1" applyAlignment="1">
      <alignment horizontal="left" vertical="center"/>
    </xf>
    <xf numFmtId="1" fontId="9" fillId="0" borderId="79" xfId="46" applyNumberFormat="1" applyFont="1" applyFill="1" applyBorder="1" applyAlignment="1">
      <alignment horizontal="right" vertical="center"/>
    </xf>
    <xf numFmtId="1" fontId="9" fillId="0" borderId="80" xfId="46" applyNumberFormat="1" applyFont="1" applyFill="1" applyBorder="1" applyAlignment="1">
      <alignment horizontal="right" vertical="center"/>
    </xf>
    <xf numFmtId="1" fontId="9" fillId="0" borderId="81" xfId="46" applyNumberFormat="1" applyFont="1" applyFill="1" applyBorder="1" applyAlignment="1">
      <alignment horizontal="right" vertical="center"/>
    </xf>
    <xf numFmtId="42" fontId="8" fillId="0" borderId="11" xfId="46" applyNumberFormat="1" applyFont="1" applyFill="1" applyBorder="1" applyAlignment="1">
      <alignment horizontal="center" vertical="center"/>
    </xf>
    <xf numFmtId="42" fontId="8" fillId="0" borderId="16" xfId="46" applyNumberFormat="1" applyFont="1" applyFill="1" applyBorder="1" applyAlignment="1">
      <alignment horizontal="center" vertical="center"/>
    </xf>
    <xf numFmtId="42" fontId="8" fillId="0" borderId="12" xfId="46" applyNumberFormat="1" applyFont="1" applyFill="1" applyBorder="1" applyAlignment="1">
      <alignment horizontal="center" vertical="center"/>
    </xf>
    <xf numFmtId="0" fontId="8" fillId="29"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9" fillId="0" borderId="14" xfId="0" applyFont="1" applyBorder="1" applyAlignment="1">
      <alignment horizontal="left" wrapText="1"/>
    </xf>
    <xf numFmtId="0" fontId="11" fillId="0" borderId="0" xfId="0" applyFont="1" applyAlignment="1">
      <alignment horizontal="center" wrapText="1"/>
    </xf>
    <xf numFmtId="0" fontId="13" fillId="0" borderId="0" xfId="0" applyFont="1" applyAlignment="1">
      <alignment horizontal="center" wrapText="1"/>
    </xf>
    <xf numFmtId="0" fontId="13" fillId="0" borderId="0" xfId="0" applyFont="1" applyAlignment="1">
      <alignment horizontal="left" wrapText="1"/>
    </xf>
    <xf numFmtId="0" fontId="8" fillId="30" borderId="21" xfId="0" applyFont="1" applyFill="1" applyBorder="1" applyAlignment="1">
      <alignment horizontal="center" vertical="center"/>
    </xf>
  </cellXfs>
  <cellStyles count="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2" xfId="47"/>
    <cellStyle name="Comma 10" xfId="48"/>
    <cellStyle name="Comma 11" xfId="49"/>
    <cellStyle name="Comma 12" xfId="50"/>
    <cellStyle name="Comma 13" xfId="51"/>
    <cellStyle name="Comma 14" xfId="52"/>
    <cellStyle name="Comma 15" xfId="53"/>
    <cellStyle name="Comma 16" xfId="54"/>
    <cellStyle name="Comma 17" xfId="76"/>
    <cellStyle name="Comma 2" xfId="55"/>
    <cellStyle name="Comma 3" xfId="56"/>
    <cellStyle name="Comma 4" xfId="57"/>
    <cellStyle name="Comma 5" xfId="58"/>
    <cellStyle name="Comma 6" xfId="59"/>
    <cellStyle name="Comma 7" xfId="60"/>
    <cellStyle name="Comma 8" xfId="61"/>
    <cellStyle name="Comma 9" xfId="62"/>
    <cellStyle name="Currency" xfId="29" builtinId="4"/>
    <cellStyle name="Currency 2" xfId="45"/>
    <cellStyle name="Currency 2 2" xfId="63"/>
    <cellStyle name="Currency 3" xfId="6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65"/>
    <cellStyle name="Normal 2 2" xfId="66"/>
    <cellStyle name="Normal 3" xfId="67"/>
    <cellStyle name="Normal 3 2" xfId="68"/>
    <cellStyle name="Normal 4" xfId="69"/>
    <cellStyle name="Normal 5" xfId="70"/>
    <cellStyle name="Normal 5 2" xfId="77"/>
    <cellStyle name="Normal 6" xfId="71"/>
    <cellStyle name="Normal 6 2" xfId="78"/>
    <cellStyle name="Note" xfId="39" builtinId="10" customBuiltin="1"/>
    <cellStyle name="Output" xfId="40" builtinId="21" customBuiltin="1"/>
    <cellStyle name="Percent" xfId="41" builtinId="5"/>
    <cellStyle name="Percent 2" xfId="46"/>
    <cellStyle name="Percent 2 2" xfId="72"/>
    <cellStyle name="Percent 2 2 2" xfId="73"/>
    <cellStyle name="Percent 3" xfId="74"/>
    <cellStyle name="Percent 3 2" xfId="7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22"/>
  <sheetViews>
    <sheetView tabSelected="1" zoomScaleNormal="100" workbookViewId="0">
      <selection sqref="A1:J1"/>
    </sheetView>
  </sheetViews>
  <sheetFormatPr defaultColWidth="11" defaultRowHeight="15.6"/>
  <cols>
    <col min="1" max="1" width="0.3984375" customWidth="1"/>
    <col min="2" max="2" width="8.59765625" customWidth="1"/>
    <col min="3" max="7" width="11" customWidth="1"/>
    <col min="8" max="8" width="25.59765625" customWidth="1"/>
  </cols>
  <sheetData>
    <row r="1" spans="1:10">
      <c r="A1" s="994" t="s">
        <v>44</v>
      </c>
      <c r="B1" s="994"/>
      <c r="C1" s="994"/>
      <c r="D1" s="994"/>
      <c r="E1" s="994"/>
      <c r="F1" s="994"/>
      <c r="G1" s="994"/>
      <c r="H1" s="994"/>
      <c r="I1" s="994"/>
      <c r="J1" s="994"/>
    </row>
    <row r="2" spans="1:10">
      <c r="A2" s="995" t="s">
        <v>39</v>
      </c>
      <c r="B2" s="995"/>
      <c r="C2" s="995"/>
      <c r="D2" s="995"/>
      <c r="E2" s="995"/>
      <c r="F2" s="995"/>
      <c r="G2" s="995"/>
      <c r="H2" s="995"/>
      <c r="I2" s="995"/>
      <c r="J2" s="995"/>
    </row>
    <row r="3" spans="1:10">
      <c r="A3" s="995" t="s">
        <v>289</v>
      </c>
      <c r="B3" s="995"/>
      <c r="C3" s="995"/>
      <c r="D3" s="995"/>
      <c r="E3" s="995"/>
      <c r="F3" s="995"/>
      <c r="G3" s="995"/>
      <c r="H3" s="995"/>
      <c r="I3" s="995"/>
      <c r="J3" s="995"/>
    </row>
    <row r="4" spans="1:10" ht="9.9" customHeight="1">
      <c r="A4" s="10"/>
      <c r="B4" s="10"/>
      <c r="C4" s="10"/>
      <c r="D4" s="10"/>
      <c r="E4" s="10"/>
      <c r="F4" s="10"/>
      <c r="G4" s="10"/>
      <c r="H4" s="10"/>
    </row>
    <row r="5" spans="1:10">
      <c r="A5" s="995" t="s">
        <v>11</v>
      </c>
      <c r="B5" s="995"/>
      <c r="C5" s="995"/>
      <c r="D5" s="995"/>
      <c r="E5" s="995"/>
      <c r="F5" s="995"/>
      <c r="G5" s="995"/>
      <c r="H5" s="995"/>
      <c r="I5" s="995"/>
      <c r="J5" s="995"/>
    </row>
    <row r="6" spans="1:10">
      <c r="A6" s="10"/>
      <c r="B6" s="10"/>
      <c r="C6" s="10"/>
      <c r="D6" s="10"/>
      <c r="E6" s="10"/>
      <c r="F6" s="10"/>
      <c r="G6" s="10"/>
      <c r="H6" s="10"/>
    </row>
    <row r="7" spans="1:10" s="9" customFormat="1" ht="18">
      <c r="A7" s="10"/>
      <c r="B7" s="64" t="s">
        <v>13</v>
      </c>
      <c r="C7" s="31" t="s">
        <v>12</v>
      </c>
      <c r="D7" s="10"/>
      <c r="E7" s="10"/>
      <c r="F7" s="10"/>
      <c r="G7" s="10"/>
      <c r="H7" s="10"/>
    </row>
    <row r="8" spans="1:10" s="9" customFormat="1" ht="19.2" customHeight="1">
      <c r="A8" s="10"/>
      <c r="B8" s="117" t="s">
        <v>40</v>
      </c>
      <c r="C8" s="779" t="s">
        <v>323</v>
      </c>
      <c r="D8" s="779"/>
      <c r="E8" s="779"/>
      <c r="F8" s="779"/>
      <c r="G8" s="779"/>
      <c r="H8" s="779"/>
      <c r="I8" s="779"/>
      <c r="J8" s="779"/>
    </row>
    <row r="9" spans="1:10" s="9" customFormat="1" ht="19.2" customHeight="1">
      <c r="A9" s="10"/>
      <c r="B9" s="117" t="s">
        <v>41</v>
      </c>
      <c r="C9" s="10" t="s">
        <v>325</v>
      </c>
      <c r="D9" s="10"/>
      <c r="E9" s="10"/>
      <c r="F9" s="10"/>
      <c r="G9" s="10"/>
      <c r="H9" s="10"/>
    </row>
    <row r="10" spans="1:10" s="9" customFormat="1" ht="19.2" customHeight="1">
      <c r="A10" s="10"/>
      <c r="B10" s="117" t="s">
        <v>42</v>
      </c>
      <c r="C10" s="10" t="s">
        <v>388</v>
      </c>
      <c r="D10" s="10"/>
      <c r="E10" s="10"/>
      <c r="F10" s="10"/>
      <c r="G10" s="10"/>
      <c r="H10" s="10"/>
    </row>
    <row r="11" spans="1:10" s="9" customFormat="1" ht="19.2" customHeight="1">
      <c r="A11" s="10"/>
      <c r="B11" s="117" t="s">
        <v>43</v>
      </c>
      <c r="C11" s="10" t="s">
        <v>324</v>
      </c>
      <c r="D11" s="10"/>
      <c r="E11" s="10"/>
      <c r="F11" s="10"/>
      <c r="G11" s="10"/>
      <c r="H11" s="10"/>
    </row>
    <row r="12" spans="1:10" s="9" customFormat="1" ht="19.2" customHeight="1">
      <c r="A12" s="10"/>
      <c r="B12" s="117" t="s">
        <v>56</v>
      </c>
      <c r="C12" s="10" t="s">
        <v>326</v>
      </c>
      <c r="D12" s="10"/>
      <c r="E12" s="10"/>
      <c r="F12" s="10"/>
      <c r="G12" s="10"/>
      <c r="H12" s="10"/>
    </row>
    <row r="13" spans="1:10" s="9" customFormat="1" ht="19.2" customHeight="1">
      <c r="A13" s="10"/>
      <c r="B13" s="66" t="s">
        <v>81</v>
      </c>
      <c r="C13" s="10" t="s">
        <v>327</v>
      </c>
      <c r="D13" s="10"/>
      <c r="E13" s="10"/>
      <c r="F13" s="10"/>
      <c r="G13" s="10"/>
      <c r="H13" s="10"/>
    </row>
    <row r="14" spans="1:10" s="9" customFormat="1" ht="19.2" customHeight="1">
      <c r="A14" s="66"/>
      <c r="B14" s="66" t="s">
        <v>380</v>
      </c>
      <c r="C14" s="10" t="s">
        <v>331</v>
      </c>
      <c r="D14" s="10"/>
      <c r="E14" s="10"/>
      <c r="F14" s="10"/>
      <c r="G14" s="10"/>
      <c r="H14" s="10"/>
    </row>
    <row r="15" spans="1:10" s="9" customFormat="1" ht="19.2" customHeight="1">
      <c r="A15" s="66"/>
      <c r="B15" s="66" t="s">
        <v>136</v>
      </c>
      <c r="C15" s="10" t="s">
        <v>65</v>
      </c>
      <c r="D15" s="10"/>
      <c r="E15" s="10"/>
      <c r="F15" s="10"/>
      <c r="G15" s="10"/>
      <c r="H15" s="10"/>
    </row>
    <row r="16" spans="1:10" s="9" customFormat="1" ht="19.2" customHeight="1">
      <c r="A16" s="10"/>
      <c r="B16" s="66" t="s">
        <v>278</v>
      </c>
      <c r="C16" s="10" t="s">
        <v>260</v>
      </c>
      <c r="D16" s="10"/>
      <c r="E16" s="10"/>
      <c r="F16" s="10"/>
      <c r="G16" s="10"/>
      <c r="H16" s="10"/>
    </row>
    <row r="17" spans="1:8" ht="19.2" customHeight="1">
      <c r="A17" s="10"/>
      <c r="B17" s="66" t="s">
        <v>318</v>
      </c>
      <c r="C17" s="10" t="s">
        <v>47</v>
      </c>
      <c r="D17" s="10"/>
      <c r="E17" s="10"/>
      <c r="F17" s="10"/>
      <c r="G17" s="10"/>
      <c r="H17" s="10"/>
    </row>
    <row r="18" spans="1:8">
      <c r="A18" s="10"/>
      <c r="B18" s="66"/>
      <c r="C18" s="10"/>
      <c r="D18" s="10"/>
      <c r="E18" s="10"/>
      <c r="F18" s="10"/>
      <c r="G18" s="10"/>
      <c r="H18" s="10"/>
    </row>
    <row r="19" spans="1:8">
      <c r="A19" s="118"/>
      <c r="B19" s="758"/>
      <c r="C19" s="174"/>
      <c r="D19" s="118"/>
      <c r="E19" s="118"/>
      <c r="F19" s="118"/>
      <c r="G19" s="118"/>
      <c r="H19" s="118"/>
    </row>
    <row r="20" spans="1:8">
      <c r="B20" s="52"/>
    </row>
    <row r="21" spans="1:8">
      <c r="B21" s="52"/>
    </row>
    <row r="22" spans="1:8">
      <c r="B22" s="52"/>
    </row>
  </sheetData>
  <customSheetViews>
    <customSheetView guid="{48AA688A-17AE-4186-B216-800F4482A837}" fitToPage="1" showRuler="0">
      <selection activeCell="A3" sqref="A3:L3"/>
      <pageMargins left="0.75" right="0.75" top="1" bottom="1" header="0.5" footer="0.5"/>
      <printOptions horizontalCentered="1"/>
      <pageSetup orientation="landscape" horizontalDpi="4294967292" verticalDpi="4294967292" r:id="rId1"/>
      <headerFooter alignWithMargins="0"/>
    </customSheetView>
  </customSheetViews>
  <mergeCells count="4">
    <mergeCell ref="A1:J1"/>
    <mergeCell ref="A2:J2"/>
    <mergeCell ref="A3:J3"/>
    <mergeCell ref="A5:J5"/>
  </mergeCells>
  <phoneticPr fontId="7"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6"/>
  <sheetViews>
    <sheetView zoomScale="70" zoomScaleNormal="70" zoomScaleSheetLayoutView="70" workbookViewId="0">
      <selection sqref="A1:J1"/>
    </sheetView>
  </sheetViews>
  <sheetFormatPr defaultColWidth="11" defaultRowHeight="15.6"/>
  <cols>
    <col min="1" max="1" width="1.19921875" style="10" customWidth="1"/>
    <col min="2" max="2" width="10.59765625" style="10" customWidth="1"/>
    <col min="3" max="4" width="1.19921875" style="10" customWidth="1"/>
    <col min="5" max="5" width="38.59765625" style="10" customWidth="1"/>
    <col min="6" max="6" width="1.19921875" style="10" customWidth="1"/>
    <col min="7" max="13" width="11.59765625" style="10" customWidth="1"/>
    <col min="14" max="14" width="1.19921875" style="10" customWidth="1"/>
    <col min="15" max="15" width="13.5" style="10" customWidth="1"/>
    <col min="16" max="17" width="1.19921875" style="10" customWidth="1"/>
    <col min="18" max="18" width="10.59765625" style="10" customWidth="1"/>
    <col min="19" max="20" width="1.19921875" style="10" customWidth="1"/>
    <col min="21" max="21" width="12.3984375" style="28" customWidth="1"/>
    <col min="22" max="23" width="1.19921875" style="10" customWidth="1"/>
    <col min="24" max="24" width="12.8984375" style="10" customWidth="1"/>
    <col min="25" max="25" width="1.19921875" style="10" customWidth="1"/>
    <col min="26" max="28" width="12.8984375" style="10" customWidth="1"/>
    <col min="29" max="16384" width="11" style="10"/>
  </cols>
  <sheetData>
    <row r="1" spans="1:26">
      <c r="A1" s="995" t="s">
        <v>289</v>
      </c>
      <c r="B1" s="995"/>
      <c r="C1" s="995"/>
      <c r="D1" s="995"/>
      <c r="E1" s="995"/>
      <c r="F1" s="995"/>
      <c r="G1" s="995"/>
      <c r="H1" s="995"/>
      <c r="I1" s="995"/>
      <c r="J1" s="995"/>
      <c r="K1" s="995"/>
      <c r="L1" s="995"/>
      <c r="M1" s="995"/>
      <c r="N1" s="995"/>
      <c r="O1" s="995"/>
      <c r="P1" s="995"/>
      <c r="Q1" s="995"/>
      <c r="R1" s="995"/>
      <c r="S1" s="995"/>
      <c r="T1" s="995"/>
      <c r="U1" s="995"/>
      <c r="V1" s="995"/>
      <c r="W1" s="995"/>
      <c r="X1" s="995"/>
      <c r="Y1" s="995"/>
    </row>
    <row r="2" spans="1:26">
      <c r="A2" s="995" t="s">
        <v>248</v>
      </c>
      <c r="B2" s="995"/>
      <c r="C2" s="995"/>
      <c r="D2" s="995"/>
      <c r="E2" s="995"/>
      <c r="F2" s="995"/>
      <c r="G2" s="995"/>
      <c r="H2" s="995"/>
      <c r="I2" s="995"/>
      <c r="J2" s="995"/>
      <c r="K2" s="995"/>
      <c r="L2" s="995"/>
      <c r="M2" s="995"/>
      <c r="N2" s="995"/>
      <c r="O2" s="995"/>
      <c r="P2" s="995"/>
      <c r="Q2" s="995"/>
      <c r="R2" s="995"/>
      <c r="S2" s="995"/>
      <c r="T2" s="995"/>
      <c r="U2" s="995"/>
      <c r="V2" s="995"/>
      <c r="W2" s="995"/>
      <c r="X2" s="995"/>
      <c r="Y2" s="995"/>
    </row>
    <row r="3" spans="1:26" ht="17.399999999999999" customHeight="1">
      <c r="A3" s="98"/>
      <c r="B3" s="65"/>
      <c r="C3" s="65"/>
      <c r="D3" s="65"/>
      <c r="E3" s="65"/>
      <c r="F3" s="65"/>
      <c r="L3" s="98"/>
      <c r="N3" s="99" t="s">
        <v>24</v>
      </c>
      <c r="O3" s="1101">
        <f>+'3-A'!H3</f>
        <v>0</v>
      </c>
      <c r="P3" s="1101"/>
      <c r="Q3" s="1101"/>
      <c r="R3" s="1101"/>
      <c r="S3" s="1101"/>
      <c r="T3" s="1101"/>
      <c r="U3" s="1101"/>
      <c r="V3" s="1101"/>
      <c r="W3" s="1101"/>
      <c r="X3" s="1101"/>
      <c r="Y3" s="1101"/>
    </row>
    <row r="4" spans="1:26" s="65" customFormat="1">
      <c r="A4" s="100" t="s">
        <v>357</v>
      </c>
      <c r="B4" s="64"/>
      <c r="C4" s="64"/>
      <c r="D4" s="64"/>
      <c r="E4" s="64"/>
      <c r="F4" s="64"/>
      <c r="G4" s="64"/>
      <c r="H4" s="64"/>
      <c r="I4" s="64"/>
      <c r="J4" s="64"/>
      <c r="K4" s="64"/>
      <c r="L4" s="66"/>
      <c r="M4" s="66"/>
      <c r="N4" s="64"/>
      <c r="O4" s="64"/>
      <c r="P4" s="64"/>
      <c r="Q4" s="64"/>
      <c r="U4" s="83"/>
      <c r="V4" s="83"/>
    </row>
    <row r="5" spans="1:26" customFormat="1" ht="5.0999999999999996" customHeight="1">
      <c r="A5" s="20"/>
      <c r="B5" s="18"/>
      <c r="C5" s="18"/>
      <c r="D5" s="20"/>
      <c r="E5" s="18"/>
      <c r="F5" s="19"/>
      <c r="G5" s="20"/>
      <c r="H5" s="18"/>
      <c r="I5" s="18"/>
      <c r="J5" s="18"/>
      <c r="K5" s="18"/>
      <c r="L5" s="18"/>
      <c r="M5" s="18"/>
      <c r="N5" s="18"/>
      <c r="O5" s="18"/>
      <c r="P5" s="18"/>
      <c r="Q5" s="32"/>
      <c r="R5" s="18"/>
      <c r="S5" s="19"/>
      <c r="T5" s="143"/>
      <c r="U5" s="18"/>
      <c r="V5" s="19"/>
      <c r="W5" s="143"/>
      <c r="X5" s="18"/>
      <c r="Y5" s="19"/>
      <c r="Z5" s="28"/>
    </row>
    <row r="6" spans="1:26" customFormat="1" ht="24.9" customHeight="1">
      <c r="A6" s="13"/>
      <c r="B6" s="1120" t="s">
        <v>0</v>
      </c>
      <c r="C6" s="34"/>
      <c r="D6" s="13"/>
      <c r="E6" s="1107" t="s">
        <v>4</v>
      </c>
      <c r="F6" s="187"/>
      <c r="G6" s="1122" t="s">
        <v>21</v>
      </c>
      <c r="H6" s="1123"/>
      <c r="I6" s="1123"/>
      <c r="J6" s="1123"/>
      <c r="K6" s="1123"/>
      <c r="L6" s="1123"/>
      <c r="M6" s="1124"/>
      <c r="N6" s="33"/>
      <c r="O6" s="1107" t="s">
        <v>66</v>
      </c>
      <c r="P6" s="34"/>
      <c r="Q6" s="33"/>
      <c r="R6" s="1107" t="s">
        <v>85</v>
      </c>
      <c r="S6" s="34"/>
      <c r="T6" s="13"/>
      <c r="U6" s="1125" t="s">
        <v>67</v>
      </c>
      <c r="V6" s="29"/>
      <c r="W6" s="13"/>
      <c r="X6" s="1107" t="s">
        <v>207</v>
      </c>
      <c r="Y6" s="29"/>
    </row>
    <row r="7" spans="1:26" customFormat="1" ht="24.9" customHeight="1">
      <c r="A7" s="13"/>
      <c r="B7" s="1121"/>
      <c r="C7" s="34"/>
      <c r="D7" s="13"/>
      <c r="E7" s="1108"/>
      <c r="F7" s="187"/>
      <c r="G7" s="781" t="s">
        <v>5</v>
      </c>
      <c r="H7" s="781" t="s">
        <v>6</v>
      </c>
      <c r="I7" s="781" t="s">
        <v>7</v>
      </c>
      <c r="J7" s="781" t="s">
        <v>8</v>
      </c>
      <c r="K7" s="781" t="s">
        <v>9</v>
      </c>
      <c r="L7" s="781" t="s">
        <v>10</v>
      </c>
      <c r="M7" s="781" t="s">
        <v>1</v>
      </c>
      <c r="N7" s="35"/>
      <c r="O7" s="1108"/>
      <c r="P7" s="34"/>
      <c r="Q7" s="35"/>
      <c r="R7" s="1108"/>
      <c r="S7" s="34"/>
      <c r="T7" s="13"/>
      <c r="U7" s="1126"/>
      <c r="V7" s="29"/>
      <c r="W7" s="13"/>
      <c r="X7" s="1108"/>
      <c r="Y7" s="29"/>
    </row>
    <row r="8" spans="1:26" customFormat="1" ht="5.0999999999999996" customHeight="1" thickBot="1">
      <c r="A8" s="16"/>
      <c r="B8" s="36"/>
      <c r="C8" s="55"/>
      <c r="D8" s="16"/>
      <c r="E8" s="36"/>
      <c r="F8" s="36"/>
      <c r="G8" s="784"/>
      <c r="H8" s="784"/>
      <c r="I8" s="784"/>
      <c r="J8" s="784"/>
      <c r="K8" s="784"/>
      <c r="L8" s="784"/>
      <c r="M8" s="784"/>
      <c r="N8" s="14"/>
      <c r="O8" s="12"/>
      <c r="P8" s="34"/>
      <c r="Q8" s="14"/>
      <c r="R8" s="12"/>
      <c r="S8" s="34"/>
      <c r="T8" s="13"/>
      <c r="U8" s="28"/>
      <c r="V8" s="29"/>
      <c r="W8" s="13"/>
      <c r="X8" s="28"/>
      <c r="Y8" s="29"/>
    </row>
    <row r="9" spans="1:26" customFormat="1" ht="20.100000000000001" customHeight="1" thickTop="1">
      <c r="A9" s="15"/>
      <c r="B9" s="37">
        <v>1</v>
      </c>
      <c r="C9" s="38"/>
      <c r="D9" s="15"/>
      <c r="E9" s="41" t="s">
        <v>361</v>
      </c>
      <c r="F9" s="41"/>
      <c r="G9" s="900"/>
      <c r="H9" s="899"/>
      <c r="I9" s="899"/>
      <c r="J9" s="899"/>
      <c r="K9" s="899"/>
      <c r="L9" s="899"/>
      <c r="M9" s="898"/>
      <c r="N9" s="40"/>
      <c r="O9" s="499">
        <f>SUM(G9:M9)</f>
        <v>0</v>
      </c>
      <c r="P9" s="38"/>
      <c r="Q9" s="39"/>
      <c r="R9" s="904"/>
      <c r="S9" s="38"/>
      <c r="T9" s="15"/>
      <c r="U9" s="178">
        <f>O9*R9</f>
        <v>0</v>
      </c>
      <c r="V9" s="50"/>
      <c r="W9" s="15"/>
      <c r="X9" s="908"/>
      <c r="Y9" s="50"/>
    </row>
    <row r="10" spans="1:26" customFormat="1" ht="20.100000000000001" customHeight="1">
      <c r="A10" s="15"/>
      <c r="B10" s="37">
        <v>2</v>
      </c>
      <c r="C10" s="38"/>
      <c r="D10" s="15"/>
      <c r="E10" s="41" t="s">
        <v>362</v>
      </c>
      <c r="F10" s="41"/>
      <c r="G10" s="897"/>
      <c r="H10" s="896"/>
      <c r="I10" s="896"/>
      <c r="J10" s="896"/>
      <c r="K10" s="896"/>
      <c r="L10" s="896"/>
      <c r="M10" s="895"/>
      <c r="N10" s="72"/>
      <c r="O10" s="499">
        <f t="shared" ref="O10:O19" si="0">SUM(G10:M10)</f>
        <v>0</v>
      </c>
      <c r="P10" s="55"/>
      <c r="Q10" s="39"/>
      <c r="R10" s="903"/>
      <c r="S10" s="38"/>
      <c r="T10" s="13"/>
      <c r="U10" s="178">
        <f t="shared" ref="U10:U19" si="1">O10*R10</f>
        <v>0</v>
      </c>
      <c r="V10" s="29"/>
      <c r="W10" s="13"/>
      <c r="X10" s="907"/>
      <c r="Y10" s="29"/>
    </row>
    <row r="11" spans="1:26" customFormat="1" ht="20.100000000000001" customHeight="1">
      <c r="A11" s="15"/>
      <c r="B11" s="37">
        <v>3</v>
      </c>
      <c r="C11" s="38"/>
      <c r="D11" s="15"/>
      <c r="E11" s="41" t="s">
        <v>17</v>
      </c>
      <c r="F11" s="41"/>
      <c r="G11" s="897"/>
      <c r="H11" s="896"/>
      <c r="I11" s="896"/>
      <c r="J11" s="896"/>
      <c r="K11" s="896"/>
      <c r="L11" s="896"/>
      <c r="M11" s="895"/>
      <c r="N11" s="40"/>
      <c r="O11" s="499">
        <f t="shared" si="0"/>
        <v>0</v>
      </c>
      <c r="P11" s="38"/>
      <c r="Q11" s="39"/>
      <c r="R11" s="903"/>
      <c r="S11" s="38"/>
      <c r="T11" s="15"/>
      <c r="U11" s="178">
        <f t="shared" si="1"/>
        <v>0</v>
      </c>
      <c r="V11" s="50"/>
      <c r="W11" s="15"/>
      <c r="X11" s="907"/>
      <c r="Y11" s="50"/>
    </row>
    <row r="12" spans="1:26" customFormat="1" ht="20.100000000000001" customHeight="1">
      <c r="A12" s="15"/>
      <c r="B12" s="37">
        <v>4</v>
      </c>
      <c r="C12" s="38"/>
      <c r="D12" s="15"/>
      <c r="E12" s="41" t="s">
        <v>82</v>
      </c>
      <c r="F12" s="248"/>
      <c r="G12" s="897"/>
      <c r="H12" s="896"/>
      <c r="I12" s="896"/>
      <c r="J12" s="896"/>
      <c r="K12" s="896"/>
      <c r="L12" s="896"/>
      <c r="M12" s="895"/>
      <c r="N12" s="247"/>
      <c r="O12" s="499">
        <f t="shared" si="0"/>
        <v>0</v>
      </c>
      <c r="P12" s="249"/>
      <c r="Q12" s="63"/>
      <c r="R12" s="903"/>
      <c r="S12" s="249"/>
      <c r="T12" s="15"/>
      <c r="U12" s="178">
        <f t="shared" si="1"/>
        <v>0</v>
      </c>
      <c r="V12" s="50"/>
      <c r="W12" s="15"/>
      <c r="X12" s="907"/>
      <c r="Y12" s="50"/>
    </row>
    <row r="13" spans="1:26" customFormat="1" ht="20.100000000000001" customHeight="1">
      <c r="A13" s="15"/>
      <c r="B13" s="37">
        <v>5</v>
      </c>
      <c r="C13" s="38"/>
      <c r="D13" s="15"/>
      <c r="E13" s="41" t="s">
        <v>83</v>
      </c>
      <c r="F13" s="248"/>
      <c r="G13" s="897"/>
      <c r="H13" s="896"/>
      <c r="I13" s="896"/>
      <c r="J13" s="896"/>
      <c r="K13" s="896"/>
      <c r="L13" s="896"/>
      <c r="M13" s="895"/>
      <c r="N13" s="253"/>
      <c r="O13" s="499">
        <f t="shared" si="0"/>
        <v>0</v>
      </c>
      <c r="P13" s="53"/>
      <c r="Q13" s="63"/>
      <c r="R13" s="903"/>
      <c r="S13" s="249"/>
      <c r="T13" s="15"/>
      <c r="U13" s="178">
        <f t="shared" si="1"/>
        <v>0</v>
      </c>
      <c r="V13" s="50"/>
      <c r="W13" s="15"/>
      <c r="X13" s="907"/>
      <c r="Y13" s="50"/>
    </row>
    <row r="14" spans="1:26" customFormat="1" ht="20.100000000000001" customHeight="1">
      <c r="A14" s="15"/>
      <c r="B14" s="37">
        <v>6</v>
      </c>
      <c r="C14" s="38"/>
      <c r="D14" s="15"/>
      <c r="E14" s="41" t="s">
        <v>84</v>
      </c>
      <c r="F14" s="248"/>
      <c r="G14" s="894"/>
      <c r="H14" s="893"/>
      <c r="I14" s="893"/>
      <c r="J14" s="893"/>
      <c r="K14" s="893"/>
      <c r="L14" s="893"/>
      <c r="M14" s="892"/>
      <c r="N14" s="253"/>
      <c r="O14" s="499">
        <f t="shared" si="0"/>
        <v>0</v>
      </c>
      <c r="P14" s="53"/>
      <c r="Q14" s="63"/>
      <c r="R14" s="902"/>
      <c r="S14" s="249"/>
      <c r="T14" s="15"/>
      <c r="U14" s="178">
        <f t="shared" si="1"/>
        <v>0</v>
      </c>
      <c r="V14" s="50"/>
      <c r="W14" s="15"/>
      <c r="X14" s="906"/>
      <c r="Y14" s="50"/>
    </row>
    <row r="15" spans="1:26" customFormat="1" ht="20.100000000000001" customHeight="1">
      <c r="A15" s="15"/>
      <c r="B15" s="37">
        <v>7</v>
      </c>
      <c r="C15" s="38"/>
      <c r="D15" s="15"/>
      <c r="E15" s="41" t="s">
        <v>204</v>
      </c>
      <c r="F15" s="248"/>
      <c r="G15" s="894"/>
      <c r="H15" s="893"/>
      <c r="I15" s="893"/>
      <c r="J15" s="893"/>
      <c r="K15" s="893"/>
      <c r="L15" s="893"/>
      <c r="M15" s="892"/>
      <c r="N15" s="253"/>
      <c r="O15" s="499">
        <f t="shared" si="0"/>
        <v>0</v>
      </c>
      <c r="P15" s="53"/>
      <c r="Q15" s="63"/>
      <c r="R15" s="902"/>
      <c r="S15" s="249"/>
      <c r="T15" s="15"/>
      <c r="U15" s="178">
        <f t="shared" si="1"/>
        <v>0</v>
      </c>
      <c r="V15" s="50"/>
      <c r="W15" s="15"/>
      <c r="X15" s="906"/>
      <c r="Y15" s="50"/>
    </row>
    <row r="16" spans="1:26" customFormat="1" ht="20.100000000000001" customHeight="1">
      <c r="A16" s="15"/>
      <c r="B16" s="37">
        <v>8</v>
      </c>
      <c r="C16" s="38"/>
      <c r="D16" s="15"/>
      <c r="E16" s="41" t="s">
        <v>205</v>
      </c>
      <c r="F16" s="248"/>
      <c r="G16" s="894"/>
      <c r="H16" s="893"/>
      <c r="I16" s="893"/>
      <c r="J16" s="893"/>
      <c r="K16" s="893"/>
      <c r="L16" s="893"/>
      <c r="M16" s="892"/>
      <c r="N16" s="253"/>
      <c r="O16" s="499">
        <f t="shared" si="0"/>
        <v>0</v>
      </c>
      <c r="P16" s="53"/>
      <c r="Q16" s="63"/>
      <c r="R16" s="902"/>
      <c r="S16" s="249"/>
      <c r="T16" s="15"/>
      <c r="U16" s="178">
        <f t="shared" si="1"/>
        <v>0</v>
      </c>
      <c r="V16" s="50"/>
      <c r="W16" s="15"/>
      <c r="X16" s="906"/>
      <c r="Y16" s="50"/>
    </row>
    <row r="17" spans="1:25" customFormat="1" ht="20.100000000000001" customHeight="1">
      <c r="A17" s="15"/>
      <c r="B17" s="37">
        <v>9</v>
      </c>
      <c r="C17" s="38"/>
      <c r="D17" s="15"/>
      <c r="E17" s="41" t="s">
        <v>206</v>
      </c>
      <c r="F17" s="248"/>
      <c r="G17" s="894"/>
      <c r="H17" s="893"/>
      <c r="I17" s="893"/>
      <c r="J17" s="893"/>
      <c r="K17" s="893"/>
      <c r="L17" s="893"/>
      <c r="M17" s="892"/>
      <c r="N17" s="253"/>
      <c r="O17" s="499">
        <f t="shared" si="0"/>
        <v>0</v>
      </c>
      <c r="P17" s="53"/>
      <c r="Q17" s="63"/>
      <c r="R17" s="902"/>
      <c r="S17" s="249"/>
      <c r="T17" s="15"/>
      <c r="U17" s="178">
        <f>O17*R17</f>
        <v>0</v>
      </c>
      <c r="V17" s="50"/>
      <c r="W17" s="15"/>
      <c r="X17" s="906"/>
      <c r="Y17" s="50"/>
    </row>
    <row r="18" spans="1:25" customFormat="1" ht="20.100000000000001" customHeight="1">
      <c r="A18" s="15"/>
      <c r="B18" s="37">
        <v>10</v>
      </c>
      <c r="C18" s="38"/>
      <c r="D18" s="15"/>
      <c r="E18" s="41" t="s">
        <v>206</v>
      </c>
      <c r="F18" s="248"/>
      <c r="G18" s="894"/>
      <c r="H18" s="893"/>
      <c r="I18" s="893"/>
      <c r="J18" s="893"/>
      <c r="K18" s="893"/>
      <c r="L18" s="893"/>
      <c r="M18" s="892"/>
      <c r="N18" s="253"/>
      <c r="O18" s="499">
        <f t="shared" si="0"/>
        <v>0</v>
      </c>
      <c r="P18" s="53"/>
      <c r="Q18" s="63"/>
      <c r="R18" s="902"/>
      <c r="S18" s="249"/>
      <c r="T18" s="15"/>
      <c r="U18" s="178">
        <f t="shared" si="1"/>
        <v>0</v>
      </c>
      <c r="V18" s="50"/>
      <c r="W18" s="15"/>
      <c r="X18" s="906"/>
      <c r="Y18" s="50"/>
    </row>
    <row r="19" spans="1:25" customFormat="1" ht="20.100000000000001" customHeight="1" thickBot="1">
      <c r="A19" s="15"/>
      <c r="B19" s="37">
        <v>11</v>
      </c>
      <c r="C19" s="38"/>
      <c r="D19" s="15"/>
      <c r="E19" s="41" t="s">
        <v>206</v>
      </c>
      <c r="F19" s="248"/>
      <c r="G19" s="913"/>
      <c r="H19" s="914"/>
      <c r="I19" s="914"/>
      <c r="J19" s="914"/>
      <c r="K19" s="914"/>
      <c r="L19" s="914"/>
      <c r="M19" s="915"/>
      <c r="N19" s="247"/>
      <c r="O19" s="499">
        <f t="shared" si="0"/>
        <v>0</v>
      </c>
      <c r="P19" s="249"/>
      <c r="Q19" s="63"/>
      <c r="R19" s="901"/>
      <c r="S19" s="249"/>
      <c r="T19" s="15"/>
      <c r="U19" s="500">
        <f t="shared" si="1"/>
        <v>0</v>
      </c>
      <c r="V19" s="50"/>
      <c r="W19" s="15"/>
      <c r="X19" s="905"/>
      <c r="Y19" s="50"/>
    </row>
    <row r="20" spans="1:25" customFormat="1" ht="20.100000000000001" customHeight="1" thickTop="1">
      <c r="A20" s="176"/>
      <c r="B20" s="37">
        <v>12</v>
      </c>
      <c r="C20" s="249"/>
      <c r="D20" s="176"/>
      <c r="E20" s="783" t="s">
        <v>48</v>
      </c>
      <c r="F20" s="783"/>
      <c r="G20" s="145">
        <f>SUM(G9:G19)</f>
        <v>0</v>
      </c>
      <c r="H20" s="114">
        <f t="shared" ref="H20:L20" si="2">SUM(H9:H19)</f>
        <v>0</v>
      </c>
      <c r="I20" s="114">
        <f t="shared" si="2"/>
        <v>0</v>
      </c>
      <c r="J20" s="114">
        <f t="shared" si="2"/>
        <v>0</v>
      </c>
      <c r="K20" s="114">
        <f t="shared" si="2"/>
        <v>0</v>
      </c>
      <c r="L20" s="114">
        <f t="shared" si="2"/>
        <v>0</v>
      </c>
      <c r="M20" s="114">
        <f>SUM(M9:M19)</f>
        <v>0</v>
      </c>
      <c r="N20" s="250"/>
      <c r="O20" s="254"/>
      <c r="P20" s="252"/>
      <c r="Q20" s="250"/>
      <c r="R20" s="251"/>
      <c r="S20" s="252"/>
      <c r="T20" s="176"/>
      <c r="U20" s="255">
        <f>SUM(U9:U19)</f>
        <v>0</v>
      </c>
      <c r="V20" s="131"/>
      <c r="W20" s="250"/>
      <c r="X20" s="251"/>
      <c r="Y20" s="252"/>
    </row>
    <row r="21" spans="1:25" ht="20.100000000000001" customHeight="1">
      <c r="A21" s="14"/>
      <c r="B21" s="14"/>
      <c r="C21" s="14"/>
      <c r="D21" s="14"/>
      <c r="E21" s="87"/>
      <c r="F21" s="87"/>
      <c r="G21" s="87"/>
      <c r="H21" s="128"/>
      <c r="I21" s="128"/>
      <c r="J21" s="128"/>
      <c r="K21" s="128"/>
      <c r="L21" s="128"/>
      <c r="M21" s="128"/>
      <c r="N21" s="128"/>
      <c r="O21" s="128"/>
      <c r="P21" s="128"/>
      <c r="Q21" s="14"/>
      <c r="R21" s="128"/>
      <c r="S21" s="128"/>
      <c r="T21" s="54"/>
    </row>
    <row r="22" spans="1:25" ht="17.100000000000001" customHeight="1">
      <c r="A22" s="10" t="s">
        <v>70</v>
      </c>
    </row>
    <row r="23" spans="1:25" ht="17.100000000000001" customHeight="1">
      <c r="A23" s="10" t="s">
        <v>71</v>
      </c>
    </row>
    <row r="24" spans="1:25" ht="17.100000000000001" customHeight="1" thickBot="1"/>
    <row r="25" spans="1:25" s="28" customFormat="1" ht="20.100000000000001" customHeight="1" thickBot="1">
      <c r="A25" s="1117" t="s">
        <v>34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9"/>
    </row>
    <row r="26" spans="1:25">
      <c r="L26" s="28"/>
      <c r="M26" s="28"/>
    </row>
  </sheetData>
  <customSheetViews>
    <customSheetView guid="{48AA688A-17AE-4186-B216-800F4482A837}" fitToPage="1" showRuler="0" topLeftCell="A4">
      <selection activeCell="A3" sqref="A3:L3"/>
      <pageMargins left="0.75" right="0.75" top="1.17" bottom="1" header="0.75" footer="0.5"/>
      <printOptions horizontalCentered="1"/>
      <pageSetup scale="73" orientation="landscape" horizontalDpi="4294967292" verticalDpi="4294967292" r:id="rId1"/>
      <headerFooter alignWithMargins="0">
        <oddHeader>&amp;C&amp;"Palatino,Bold"&amp;14
&amp;R&amp;"Book Antiqua,Bold"ATTACHMENT 4</oddHeader>
        <oddFooter>&amp;L&amp;"Palatino,Italic"&amp;D&amp;C4-A&amp;R&amp;"Palatino,Italic"City of Orange</oddFooter>
      </headerFooter>
    </customSheetView>
  </customSheetViews>
  <mergeCells count="11">
    <mergeCell ref="A25:Y25"/>
    <mergeCell ref="A1:Y1"/>
    <mergeCell ref="A2:Y2"/>
    <mergeCell ref="O3:Y3"/>
    <mergeCell ref="X6:X7"/>
    <mergeCell ref="B6:B7"/>
    <mergeCell ref="E6:E7"/>
    <mergeCell ref="G6:M6"/>
    <mergeCell ref="O6:O7"/>
    <mergeCell ref="R6:R7"/>
    <mergeCell ref="U6:U7"/>
  </mergeCells>
  <phoneticPr fontId="0" type="noConversion"/>
  <printOptions horizontalCentered="1"/>
  <pageMargins left="0.75" right="0.75" top="1.03" bottom="1" header="0.75" footer="0.5"/>
  <pageSetup scale="58"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20"/>
  <sheetViews>
    <sheetView zoomScale="70" zoomScaleNormal="70" workbookViewId="0">
      <selection sqref="A1:J1"/>
    </sheetView>
  </sheetViews>
  <sheetFormatPr defaultColWidth="11" defaultRowHeight="15.6"/>
  <cols>
    <col min="1" max="1" width="1.59765625" customWidth="1"/>
    <col min="2" max="2" width="7.5" customWidth="1"/>
    <col min="3" max="4" width="1.59765625" customWidth="1"/>
    <col min="5" max="5" width="57.69921875" customWidth="1"/>
    <col min="6" max="7" width="1.59765625" customWidth="1"/>
    <col min="8" max="8" width="12.5" customWidth="1"/>
    <col min="9" max="10" width="1.59765625" customWidth="1"/>
    <col min="11" max="16" width="13.5" customWidth="1"/>
    <col min="17" max="18" width="1.59765625" customWidth="1"/>
    <col min="19" max="19" width="13" customWidth="1"/>
    <col min="20" max="21" width="1.59765625" customWidth="1"/>
    <col min="22" max="31" width="12.8984375" customWidth="1"/>
  </cols>
  <sheetData>
    <row r="1" spans="1:22">
      <c r="A1" s="995" t="s">
        <v>289</v>
      </c>
      <c r="B1" s="995"/>
      <c r="C1" s="995"/>
      <c r="D1" s="995"/>
      <c r="E1" s="995"/>
      <c r="F1" s="995"/>
      <c r="G1" s="995"/>
      <c r="H1" s="995"/>
      <c r="I1" s="995"/>
      <c r="J1" s="995"/>
      <c r="K1" s="995"/>
      <c r="L1" s="995"/>
      <c r="M1" s="995"/>
      <c r="N1" s="995"/>
      <c r="O1" s="995"/>
      <c r="P1" s="995"/>
      <c r="Q1" s="995"/>
      <c r="R1" s="995"/>
      <c r="S1" s="995"/>
    </row>
    <row r="2" spans="1:22">
      <c r="A2" s="995" t="s">
        <v>38</v>
      </c>
      <c r="B2" s="995"/>
      <c r="C2" s="995"/>
      <c r="D2" s="995"/>
      <c r="E2" s="995"/>
      <c r="F2" s="995"/>
      <c r="G2" s="995"/>
      <c r="H2" s="995"/>
      <c r="I2" s="995"/>
      <c r="J2" s="995"/>
      <c r="K2" s="995"/>
      <c r="L2" s="995"/>
      <c r="M2" s="995"/>
      <c r="N2" s="995"/>
      <c r="O2" s="995"/>
      <c r="P2" s="995"/>
      <c r="Q2" s="995"/>
      <c r="R2" s="995"/>
      <c r="S2" s="995"/>
    </row>
    <row r="3" spans="1:22" ht="17.399999999999999">
      <c r="B3" s="98"/>
      <c r="C3" s="98"/>
      <c r="D3" s="98"/>
      <c r="E3" s="357"/>
      <c r="F3" s="65"/>
      <c r="G3" s="65"/>
      <c r="H3" s="65"/>
      <c r="I3" s="65"/>
      <c r="J3" s="65"/>
      <c r="K3" s="65"/>
      <c r="L3" s="99" t="s">
        <v>24</v>
      </c>
      <c r="M3" s="1101">
        <f>+'3-A'!H3</f>
        <v>0</v>
      </c>
      <c r="N3" s="1101"/>
      <c r="O3" s="1101"/>
      <c r="P3" s="1101"/>
      <c r="Q3" s="1101"/>
      <c r="R3" s="1101"/>
      <c r="S3" s="1101"/>
      <c r="V3" s="785"/>
    </row>
    <row r="4" spans="1:22" ht="50.25" customHeight="1" thickBot="1">
      <c r="B4" s="1134" t="s">
        <v>358</v>
      </c>
      <c r="C4" s="1134"/>
      <c r="D4" s="1134"/>
      <c r="E4" s="1135"/>
      <c r="F4" s="1135"/>
      <c r="G4" s="1135"/>
      <c r="H4" s="1135"/>
      <c r="I4" s="1135"/>
      <c r="J4" s="1135"/>
      <c r="K4" s="1135"/>
      <c r="L4" s="1135"/>
      <c r="M4" s="1135"/>
      <c r="N4" s="1135"/>
      <c r="O4" s="1135"/>
      <c r="P4" s="1135"/>
      <c r="Q4" s="1135"/>
      <c r="R4" s="1135"/>
      <c r="S4" s="1135"/>
    </row>
    <row r="5" spans="1:22" ht="22.95" customHeight="1" thickTop="1" thickBot="1">
      <c r="B5" s="110"/>
      <c r="C5" s="258"/>
      <c r="D5" s="258"/>
      <c r="E5" s="99" t="s">
        <v>282</v>
      </c>
      <c r="F5" s="259"/>
      <c r="G5" s="259"/>
      <c r="H5" s="942"/>
      <c r="I5" s="42" t="s">
        <v>219</v>
      </c>
      <c r="J5" s="259"/>
      <c r="K5" s="259"/>
      <c r="L5" s="259"/>
      <c r="M5" s="259"/>
      <c r="N5" s="259"/>
      <c r="O5" s="259"/>
      <c r="P5" s="259"/>
      <c r="Q5" s="259"/>
      <c r="R5" s="259"/>
      <c r="S5" s="259"/>
    </row>
    <row r="6" spans="1:22" s="186" customFormat="1" ht="7.5" customHeight="1" thickTop="1">
      <c r="B6" s="28"/>
      <c r="C6" s="28"/>
      <c r="D6" s="28"/>
      <c r="E6" s="28"/>
      <c r="F6" s="28"/>
      <c r="G6" s="28"/>
      <c r="H6" s="28"/>
      <c r="I6" s="28"/>
      <c r="J6" s="28"/>
      <c r="K6" s="28"/>
      <c r="L6" s="28"/>
      <c r="M6" s="28"/>
      <c r="N6" s="28"/>
      <c r="O6" s="28"/>
      <c r="P6" s="28"/>
      <c r="Q6" s="28"/>
      <c r="R6" s="28"/>
      <c r="S6" s="28"/>
    </row>
    <row r="7" spans="1:22" s="186" customFormat="1" ht="7.5" customHeight="1">
      <c r="A7" s="195"/>
      <c r="B7" s="18"/>
      <c r="C7" s="19"/>
      <c r="D7" s="20"/>
      <c r="E7" s="18"/>
      <c r="F7" s="19"/>
      <c r="G7" s="20"/>
      <c r="H7" s="18"/>
      <c r="I7" s="19"/>
      <c r="J7" s="20"/>
      <c r="K7" s="18"/>
      <c r="L7" s="18"/>
      <c r="M7" s="18"/>
      <c r="N7" s="18"/>
      <c r="O7" s="18"/>
      <c r="P7" s="18"/>
      <c r="Q7" s="18"/>
      <c r="R7" s="20"/>
      <c r="S7" s="18"/>
      <c r="T7" s="205"/>
    </row>
    <row r="8" spans="1:22" s="188" customFormat="1" ht="25.5" customHeight="1">
      <c r="A8" s="196"/>
      <c r="B8" s="1107" t="s">
        <v>0</v>
      </c>
      <c r="C8" s="490"/>
      <c r="D8" s="121"/>
      <c r="E8" s="1107" t="s">
        <v>382</v>
      </c>
      <c r="F8" s="490"/>
      <c r="G8" s="121"/>
      <c r="H8" s="1107" t="s">
        <v>328</v>
      </c>
      <c r="I8" s="113"/>
      <c r="J8" s="121"/>
      <c r="K8" s="1113" t="s">
        <v>31</v>
      </c>
      <c r="L8" s="1114"/>
      <c r="M8" s="1114"/>
      <c r="N8" s="1127"/>
      <c r="O8" s="1127"/>
      <c r="P8" s="1115"/>
      <c r="Q8" s="190"/>
      <c r="R8" s="206"/>
      <c r="S8" s="1107" t="s">
        <v>55</v>
      </c>
      <c r="T8" s="207"/>
    </row>
    <row r="9" spans="1:22" s="43" customFormat="1" ht="60" customHeight="1">
      <c r="A9" s="197"/>
      <c r="B9" s="1108"/>
      <c r="C9" s="490"/>
      <c r="D9" s="121"/>
      <c r="E9" s="1108"/>
      <c r="F9" s="490"/>
      <c r="G9" s="121"/>
      <c r="H9" s="1133"/>
      <c r="I9" s="200"/>
      <c r="J9" s="203"/>
      <c r="K9" s="191" t="s">
        <v>266</v>
      </c>
      <c r="L9" s="191" t="s">
        <v>384</v>
      </c>
      <c r="M9" s="191" t="s">
        <v>52</v>
      </c>
      <c r="N9" s="191" t="s">
        <v>53</v>
      </c>
      <c r="O9" s="191" t="s">
        <v>29</v>
      </c>
      <c r="P9" s="191" t="s">
        <v>54</v>
      </c>
      <c r="Q9" s="189"/>
      <c r="R9" s="208"/>
      <c r="S9" s="1108"/>
      <c r="T9" s="209"/>
    </row>
    <row r="10" spans="1:22" s="5" customFormat="1" ht="7.5" customHeight="1" thickBot="1">
      <c r="A10" s="3"/>
      <c r="B10" s="17"/>
      <c r="C10" s="24"/>
      <c r="D10" s="25"/>
      <c r="E10" s="17"/>
      <c r="F10" s="24"/>
      <c r="G10" s="25"/>
      <c r="H10" s="17"/>
      <c r="I10" s="17"/>
      <c r="J10" s="25"/>
      <c r="K10" s="28"/>
      <c r="L10" s="20"/>
      <c r="M10" s="20"/>
      <c r="N10" s="20"/>
      <c r="O10" s="20"/>
      <c r="P10" s="49"/>
      <c r="Q10" s="24"/>
      <c r="R10" s="25"/>
      <c r="S10" s="28"/>
      <c r="T10" s="85"/>
    </row>
    <row r="11" spans="1:22" s="125" customFormat="1" ht="19.5" customHeight="1" thickTop="1">
      <c r="A11" s="513"/>
      <c r="B11" s="278">
        <v>1</v>
      </c>
      <c r="C11" s="304"/>
      <c r="D11" s="278"/>
      <c r="E11" s="234" t="s">
        <v>264</v>
      </c>
      <c r="F11" s="234"/>
      <c r="G11" s="232"/>
      <c r="H11" s="230">
        <f>'3-H'!C26</f>
        <v>0</v>
      </c>
      <c r="I11" s="237"/>
      <c r="J11" s="512"/>
      <c r="K11" s="943"/>
      <c r="L11" s="944"/>
      <c r="M11" s="944"/>
      <c r="N11" s="944"/>
      <c r="O11" s="945"/>
      <c r="P11" s="192">
        <f t="shared" ref="P11:P16" si="0">SUM(K11:O11)</f>
        <v>0</v>
      </c>
      <c r="Q11" s="192"/>
      <c r="R11" s="226"/>
      <c r="S11" s="501" t="str">
        <f t="shared" ref="S11:S17" si="1">IF(H11&gt;0,P11/H11,"-")</f>
        <v>-</v>
      </c>
      <c r="T11" s="511"/>
    </row>
    <row r="12" spans="1:22" s="125" customFormat="1" ht="19.5" customHeight="1">
      <c r="A12" s="221"/>
      <c r="B12" s="222">
        <v>2</v>
      </c>
      <c r="C12" s="223"/>
      <c r="D12" s="222"/>
      <c r="E12" s="224" t="s">
        <v>268</v>
      </c>
      <c r="F12" s="224"/>
      <c r="G12" s="231"/>
      <c r="H12" s="225">
        <f>'3-H'!D26</f>
        <v>0</v>
      </c>
      <c r="I12" s="236"/>
      <c r="J12" s="225"/>
      <c r="K12" s="946"/>
      <c r="L12" s="947"/>
      <c r="M12" s="947"/>
      <c r="N12" s="947"/>
      <c r="O12" s="948"/>
      <c r="P12" s="192">
        <f t="shared" si="0"/>
        <v>0</v>
      </c>
      <c r="Q12" s="192"/>
      <c r="R12" s="226"/>
      <c r="S12" s="227" t="str">
        <f t="shared" si="1"/>
        <v>-</v>
      </c>
      <c r="T12" s="228"/>
    </row>
    <row r="13" spans="1:22" s="125" customFormat="1" ht="19.5" customHeight="1">
      <c r="A13" s="198"/>
      <c r="B13" s="14">
        <v>3</v>
      </c>
      <c r="C13" s="61"/>
      <c r="D13" s="14"/>
      <c r="E13" s="79" t="s">
        <v>383</v>
      </c>
      <c r="F13" s="79"/>
      <c r="G13" s="91"/>
      <c r="H13" s="146">
        <f>'3-H'!E26</f>
        <v>0</v>
      </c>
      <c r="I13" s="201"/>
      <c r="J13" s="146"/>
      <c r="K13" s="949"/>
      <c r="L13" s="950"/>
      <c r="M13" s="950"/>
      <c r="N13" s="950"/>
      <c r="O13" s="951"/>
      <c r="P13" s="192">
        <f t="shared" si="0"/>
        <v>0</v>
      </c>
      <c r="Q13" s="126"/>
      <c r="R13" s="210"/>
      <c r="S13" s="227" t="str">
        <f t="shared" si="1"/>
        <v>-</v>
      </c>
      <c r="T13" s="211"/>
    </row>
    <row r="14" spans="1:22" s="125" customFormat="1" ht="19.5" customHeight="1">
      <c r="A14" s="221"/>
      <c r="B14" s="222">
        <v>4</v>
      </c>
      <c r="C14" s="223"/>
      <c r="D14" s="222"/>
      <c r="E14" s="224" t="s">
        <v>211</v>
      </c>
      <c r="F14" s="224"/>
      <c r="G14" s="231"/>
      <c r="H14" s="225">
        <f>'3-H'!F26</f>
        <v>0</v>
      </c>
      <c r="I14" s="236"/>
      <c r="J14" s="225"/>
      <c r="K14" s="946"/>
      <c r="L14" s="947"/>
      <c r="M14" s="947"/>
      <c r="N14" s="947"/>
      <c r="O14" s="948"/>
      <c r="P14" s="192">
        <f t="shared" si="0"/>
        <v>0</v>
      </c>
      <c r="Q14" s="192"/>
      <c r="R14" s="226"/>
      <c r="S14" s="227" t="str">
        <f t="shared" si="1"/>
        <v>-</v>
      </c>
      <c r="T14" s="228"/>
    </row>
    <row r="15" spans="1:22" s="125" customFormat="1" ht="19.5" customHeight="1">
      <c r="A15" s="221"/>
      <c r="B15" s="222">
        <v>5</v>
      </c>
      <c r="C15" s="223"/>
      <c r="D15" s="222"/>
      <c r="E15" s="224" t="s">
        <v>25</v>
      </c>
      <c r="F15" s="224"/>
      <c r="G15" s="231"/>
      <c r="H15" s="225">
        <f>'3-H'!G26</f>
        <v>0</v>
      </c>
      <c r="I15" s="236"/>
      <c r="J15" s="225"/>
      <c r="K15" s="946"/>
      <c r="L15" s="947"/>
      <c r="M15" s="947"/>
      <c r="N15" s="947"/>
      <c r="O15" s="948"/>
      <c r="P15" s="192">
        <f t="shared" si="0"/>
        <v>0</v>
      </c>
      <c r="Q15" s="192"/>
      <c r="R15" s="226"/>
      <c r="S15" s="227" t="str">
        <f t="shared" si="1"/>
        <v>-</v>
      </c>
      <c r="T15" s="228"/>
    </row>
    <row r="16" spans="1:22" s="43" customFormat="1" ht="37.200000000000003" customHeight="1" thickBot="1">
      <c r="A16" s="457"/>
      <c r="B16" s="222">
        <v>6</v>
      </c>
      <c r="C16" s="506"/>
      <c r="D16" s="505"/>
      <c r="E16" s="229" t="s">
        <v>267</v>
      </c>
      <c r="F16" s="507"/>
      <c r="G16" s="508"/>
      <c r="H16" s="509">
        <f>'3-H'!H26</f>
        <v>0</v>
      </c>
      <c r="I16" s="510"/>
      <c r="J16" s="193"/>
      <c r="K16" s="952"/>
      <c r="L16" s="953"/>
      <c r="M16" s="953"/>
      <c r="N16" s="953"/>
      <c r="O16" s="954"/>
      <c r="P16" s="502">
        <f t="shared" si="0"/>
        <v>0</v>
      </c>
      <c r="Q16" s="502"/>
      <c r="R16" s="503"/>
      <c r="S16" s="504" t="str">
        <f t="shared" si="1"/>
        <v>-</v>
      </c>
      <c r="T16" s="458"/>
    </row>
    <row r="17" spans="1:20" s="140" customFormat="1" ht="16.2" thickTop="1">
      <c r="A17" s="213"/>
      <c r="B17" s="127">
        <v>7</v>
      </c>
      <c r="C17" s="214"/>
      <c r="D17" s="127"/>
      <c r="E17" s="194" t="s">
        <v>69</v>
      </c>
      <c r="F17" s="194"/>
      <c r="G17" s="202"/>
      <c r="H17" s="215">
        <f>SUM(H11:H16)</f>
        <v>0</v>
      </c>
      <c r="I17" s="216"/>
      <c r="J17" s="215"/>
      <c r="K17" s="215">
        <f t="shared" ref="K17:O17" si="2">SUM(K11:K16)</f>
        <v>0</v>
      </c>
      <c r="L17" s="220">
        <f t="shared" si="2"/>
        <v>0</v>
      </c>
      <c r="M17" s="215">
        <f t="shared" si="2"/>
        <v>0</v>
      </c>
      <c r="N17" s="220">
        <f t="shared" si="2"/>
        <v>0</v>
      </c>
      <c r="O17" s="220">
        <f t="shared" si="2"/>
        <v>0</v>
      </c>
      <c r="P17" s="215">
        <f>SUM(P11:P16)</f>
        <v>0</v>
      </c>
      <c r="Q17" s="215"/>
      <c r="R17" s="217"/>
      <c r="S17" s="218" t="str">
        <f t="shared" si="1"/>
        <v>-</v>
      </c>
      <c r="T17" s="219"/>
    </row>
    <row r="18" spans="1:20" s="5" customFormat="1" ht="7.5" customHeight="1">
      <c r="A18" s="3"/>
      <c r="B18" s="68"/>
      <c r="C18" s="199"/>
      <c r="D18" s="68"/>
      <c r="E18" s="17"/>
      <c r="F18" s="17"/>
      <c r="G18" s="25"/>
      <c r="H18" s="17"/>
      <c r="I18" s="24"/>
      <c r="J18" s="17"/>
      <c r="K18" s="204"/>
      <c r="L18" s="120"/>
      <c r="M18" s="204"/>
      <c r="N18" s="120"/>
      <c r="O18" s="120"/>
      <c r="P18" s="204"/>
      <c r="Q18" s="204"/>
      <c r="R18" s="212"/>
      <c r="S18" s="17"/>
      <c r="T18" s="4"/>
    </row>
    <row r="20" spans="1:20">
      <c r="B20" s="1128" t="s">
        <v>34</v>
      </c>
      <c r="C20" s="1129"/>
      <c r="D20" s="1129"/>
      <c r="E20" s="1130"/>
      <c r="F20" s="1130"/>
      <c r="G20" s="1130"/>
      <c r="H20" s="1130"/>
      <c r="I20" s="1130"/>
      <c r="J20" s="1130"/>
      <c r="K20" s="1130"/>
      <c r="L20" s="1130"/>
      <c r="M20" s="1130"/>
      <c r="N20" s="1130"/>
      <c r="O20" s="1130"/>
      <c r="P20" s="1131"/>
      <c r="Q20" s="1131"/>
      <c r="R20" s="1131"/>
      <c r="S20" s="1132"/>
    </row>
  </sheetData>
  <customSheetViews>
    <customSheetView guid="{48AA688A-17AE-4186-B216-800F4482A837}" fitToPage="1" showRuler="0">
      <selection activeCell="A3" sqref="A3:L3"/>
      <pageMargins left="0.75" right="0.75" top="1.1299999999999999" bottom="1" header="0.7" footer="0.5"/>
      <printOptions horizontalCentered="1"/>
      <pageSetup scale="91" orientation="landscape" horizontalDpi="4294967292" verticalDpi="4294967292" r:id="rId1"/>
      <headerFooter alignWithMargins="0">
        <oddHeader>&amp;R&amp;"Book Antiqua,Bold"ATTACHMENT 4</oddHeader>
        <oddFooter>&amp;L&amp;"Palatino,Italic"&amp;D&amp;C4-C&amp;R&amp;"Palatino,Italic"City of Orange</oddFooter>
      </headerFooter>
    </customSheetView>
  </customSheetViews>
  <mergeCells count="10">
    <mergeCell ref="A2:S2"/>
    <mergeCell ref="A1:S1"/>
    <mergeCell ref="K8:P8"/>
    <mergeCell ref="S8:S9"/>
    <mergeCell ref="B20:S20"/>
    <mergeCell ref="B8:B9"/>
    <mergeCell ref="E8:E9"/>
    <mergeCell ref="H8:H9"/>
    <mergeCell ref="B4:S4"/>
    <mergeCell ref="M3:S3"/>
  </mergeCells>
  <phoneticPr fontId="0" type="noConversion"/>
  <printOptions horizontalCentered="1"/>
  <pageMargins left="0.75" right="0.75" top="1.03" bottom="1" header="0.75" footer="0.5"/>
  <pageSetup scale="60"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N19"/>
  <sheetViews>
    <sheetView topLeftCell="A10" zoomScale="70" zoomScaleNormal="100" workbookViewId="0">
      <selection activeCell="S13" sqref="S13"/>
    </sheetView>
  </sheetViews>
  <sheetFormatPr defaultColWidth="9" defaultRowHeight="15.6"/>
  <cols>
    <col min="1" max="1" width="0.69921875" style="10" customWidth="1"/>
    <col min="2" max="2" width="0.8984375" style="10" customWidth="1"/>
    <col min="3" max="3" width="5.59765625" style="10" customWidth="1"/>
    <col min="4" max="5" width="0.8984375" style="10" customWidth="1"/>
    <col min="6" max="6" width="26" style="10" customWidth="1"/>
    <col min="7" max="8" width="0.8984375" style="10" customWidth="1"/>
    <col min="9" max="9" width="19.8984375" style="10" customWidth="1"/>
    <col min="10" max="10" width="0.8984375" style="10" customWidth="1"/>
    <col min="11" max="11" width="1.09765625" style="10" customWidth="1"/>
    <col min="12" max="12" width="19.3984375" style="10" customWidth="1"/>
    <col min="13" max="13" width="0.8984375" style="28" customWidth="1"/>
    <col min="14" max="16384" width="9" style="10"/>
  </cols>
  <sheetData>
    <row r="1" spans="2:13">
      <c r="B1" s="994" t="s">
        <v>151</v>
      </c>
      <c r="C1" s="994"/>
      <c r="D1" s="994"/>
      <c r="E1" s="994"/>
      <c r="F1" s="994"/>
      <c r="G1" s="994"/>
      <c r="H1" s="994"/>
      <c r="I1" s="994"/>
      <c r="J1" s="994"/>
      <c r="K1" s="994"/>
      <c r="L1" s="994"/>
    </row>
    <row r="2" spans="2:13" ht="6.75" customHeight="1">
      <c r="B2" s="42"/>
      <c r="C2" s="42"/>
      <c r="D2" s="42"/>
      <c r="E2" s="42"/>
      <c r="F2" s="42"/>
      <c r="G2" s="44"/>
      <c r="H2" s="44"/>
      <c r="I2" s="44"/>
      <c r="J2" s="44"/>
      <c r="K2" s="44"/>
      <c r="L2" s="44"/>
    </row>
    <row r="3" spans="2:13">
      <c r="B3" s="42"/>
      <c r="C3" s="42"/>
      <c r="D3" s="42"/>
      <c r="E3" s="42"/>
      <c r="F3" s="42"/>
      <c r="G3" s="44"/>
      <c r="H3" s="44"/>
      <c r="I3" s="44"/>
      <c r="J3" s="44"/>
      <c r="K3" s="44"/>
      <c r="L3" s="44"/>
    </row>
    <row r="4" spans="2:13" ht="6" customHeight="1">
      <c r="B4" s="20"/>
      <c r="C4" s="18"/>
      <c r="D4" s="18"/>
      <c r="E4" s="20"/>
      <c r="F4" s="45"/>
      <c r="G4" s="18"/>
      <c r="H4" s="20"/>
      <c r="I4" s="18"/>
      <c r="J4" s="18"/>
      <c r="K4" s="20"/>
      <c r="L4" s="18"/>
      <c r="M4" s="19"/>
    </row>
    <row r="5" spans="2:13">
      <c r="B5" s="22"/>
      <c r="C5" s="46" t="s">
        <v>0</v>
      </c>
      <c r="D5" s="22"/>
      <c r="E5" s="133"/>
      <c r="F5" s="46" t="s">
        <v>35</v>
      </c>
      <c r="G5" s="47"/>
      <c r="H5" s="382"/>
      <c r="I5" s="383" t="s">
        <v>172</v>
      </c>
      <c r="J5" s="86"/>
      <c r="K5" s="134"/>
      <c r="L5" s="383" t="s">
        <v>171</v>
      </c>
      <c r="M5" s="21"/>
    </row>
    <row r="6" spans="2:13" ht="6" customHeight="1">
      <c r="B6" s="13"/>
      <c r="C6" s="12"/>
      <c r="D6" s="12"/>
      <c r="E6" s="16"/>
      <c r="F6" s="37"/>
      <c r="G6" s="14"/>
      <c r="H6" s="60"/>
      <c r="I6" s="12"/>
      <c r="J6" s="34"/>
      <c r="K6" s="13"/>
      <c r="L6" s="12"/>
      <c r="M6" s="55"/>
    </row>
    <row r="7" spans="2:13" s="144" customFormat="1" ht="30" customHeight="1">
      <c r="B7" s="94"/>
      <c r="C7" s="37">
        <v>1</v>
      </c>
      <c r="D7" s="93"/>
      <c r="E7" s="94"/>
      <c r="F7" s="167" t="s">
        <v>138</v>
      </c>
      <c r="G7" s="135"/>
      <c r="H7" s="385"/>
      <c r="I7" s="414">
        <v>399721.76</v>
      </c>
      <c r="J7" s="138"/>
      <c r="K7" s="95"/>
      <c r="L7" s="414">
        <v>448432.74</v>
      </c>
      <c r="M7" s="96"/>
    </row>
    <row r="8" spans="2:13" s="144" customFormat="1" ht="30" customHeight="1">
      <c r="B8" s="94"/>
      <c r="C8" s="37">
        <v>2</v>
      </c>
      <c r="D8" s="96"/>
      <c r="E8" s="94"/>
      <c r="F8" s="167" t="s">
        <v>139</v>
      </c>
      <c r="G8" s="136"/>
      <c r="H8" s="386"/>
      <c r="I8" s="415">
        <v>400550.09</v>
      </c>
      <c r="J8" s="139"/>
      <c r="K8" s="137"/>
      <c r="L8" s="415">
        <v>430867.16</v>
      </c>
      <c r="M8" s="93"/>
    </row>
    <row r="9" spans="2:13" s="144" customFormat="1" ht="30" customHeight="1">
      <c r="B9" s="94"/>
      <c r="C9" s="36">
        <v>3</v>
      </c>
      <c r="D9" s="96"/>
      <c r="E9" s="94"/>
      <c r="F9" s="167" t="s">
        <v>140</v>
      </c>
      <c r="G9" s="136"/>
      <c r="H9" s="385"/>
      <c r="I9" s="414">
        <v>411063.07</v>
      </c>
      <c r="J9" s="138"/>
      <c r="K9" s="95"/>
      <c r="L9" s="414">
        <v>428800.11</v>
      </c>
      <c r="M9" s="122"/>
    </row>
    <row r="10" spans="2:13" s="144" customFormat="1" ht="30" customHeight="1">
      <c r="B10" s="104"/>
      <c r="C10" s="37">
        <v>4</v>
      </c>
      <c r="D10" s="96"/>
      <c r="E10" s="94"/>
      <c r="F10" s="167" t="s">
        <v>141</v>
      </c>
      <c r="G10" s="136"/>
      <c r="H10" s="386"/>
      <c r="I10" s="415">
        <v>427253.01</v>
      </c>
      <c r="J10" s="139"/>
      <c r="K10" s="137"/>
      <c r="L10" s="415">
        <v>478084.14</v>
      </c>
      <c r="M10" s="93"/>
    </row>
    <row r="11" spans="2:13" s="144" customFormat="1" ht="30" customHeight="1">
      <c r="B11" s="171"/>
      <c r="C11" s="37">
        <v>5</v>
      </c>
      <c r="D11" s="96"/>
      <c r="E11" s="94"/>
      <c r="F11" s="167" t="s">
        <v>142</v>
      </c>
      <c r="G11" s="136"/>
      <c r="H11" s="385"/>
      <c r="I11" s="414">
        <v>357976.68</v>
      </c>
      <c r="J11" s="138"/>
      <c r="K11" s="95"/>
      <c r="L11" s="414">
        <v>391921.99</v>
      </c>
      <c r="M11" s="122"/>
    </row>
    <row r="12" spans="2:13" s="144" customFormat="1" ht="30" customHeight="1">
      <c r="B12" s="171"/>
      <c r="C12" s="11">
        <v>6</v>
      </c>
      <c r="D12" s="96"/>
      <c r="E12" s="94"/>
      <c r="F12" s="167" t="s">
        <v>143</v>
      </c>
      <c r="G12" s="136"/>
      <c r="H12" s="386"/>
      <c r="I12" s="415">
        <v>361442.84</v>
      </c>
      <c r="J12" s="139"/>
      <c r="K12" s="137"/>
      <c r="L12" s="415">
        <v>380092.8</v>
      </c>
      <c r="M12" s="93"/>
    </row>
    <row r="13" spans="2:13" s="144" customFormat="1" ht="30" customHeight="1">
      <c r="B13" s="94"/>
      <c r="C13" s="37">
        <v>7</v>
      </c>
      <c r="D13" s="96"/>
      <c r="E13" s="94"/>
      <c r="F13" s="167" t="s">
        <v>144</v>
      </c>
      <c r="G13" s="136"/>
      <c r="H13" s="385"/>
      <c r="I13" s="414">
        <v>388217.67</v>
      </c>
      <c r="J13" s="138"/>
      <c r="K13" s="95"/>
      <c r="L13" s="414">
        <v>431442.53</v>
      </c>
      <c r="M13" s="122"/>
    </row>
    <row r="14" spans="2:13" s="144" customFormat="1" ht="30" customHeight="1">
      <c r="B14" s="104"/>
      <c r="C14" s="36">
        <v>8</v>
      </c>
      <c r="D14" s="96"/>
      <c r="E14" s="94"/>
      <c r="F14" s="167" t="s">
        <v>145</v>
      </c>
      <c r="G14" s="136"/>
      <c r="H14" s="386"/>
      <c r="I14" s="415">
        <v>359840.27</v>
      </c>
      <c r="J14" s="139"/>
      <c r="K14" s="137"/>
      <c r="L14" s="415">
        <v>416678.82</v>
      </c>
      <c r="M14" s="93"/>
    </row>
    <row r="15" spans="2:13" s="144" customFormat="1" ht="30" customHeight="1">
      <c r="B15" s="94"/>
      <c r="C15" s="37">
        <v>9</v>
      </c>
      <c r="D15" s="96"/>
      <c r="E15" s="94"/>
      <c r="F15" s="167" t="s">
        <v>146</v>
      </c>
      <c r="G15" s="136"/>
      <c r="H15" s="385"/>
      <c r="I15" s="414">
        <v>418356.92</v>
      </c>
      <c r="J15" s="138"/>
      <c r="K15" s="95"/>
      <c r="L15" s="414">
        <v>425459.18</v>
      </c>
      <c r="M15" s="122"/>
    </row>
    <row r="16" spans="2:13" s="144" customFormat="1" ht="30" customHeight="1">
      <c r="B16" s="104"/>
      <c r="C16" s="12">
        <v>10</v>
      </c>
      <c r="D16" s="96"/>
      <c r="E16" s="94"/>
      <c r="F16" s="167" t="s">
        <v>147</v>
      </c>
      <c r="G16" s="136"/>
      <c r="H16" s="386"/>
      <c r="I16" s="415">
        <v>429808.9</v>
      </c>
      <c r="J16" s="139"/>
      <c r="K16" s="137"/>
      <c r="L16" s="415">
        <v>464524.83</v>
      </c>
      <c r="M16" s="93"/>
    </row>
    <row r="17" spans="2:14" s="144" customFormat="1" ht="30" customHeight="1">
      <c r="B17" s="94"/>
      <c r="C17" s="37">
        <v>11</v>
      </c>
      <c r="D17" s="96"/>
      <c r="E17" s="94"/>
      <c r="F17" s="167" t="s">
        <v>148</v>
      </c>
      <c r="G17" s="136"/>
      <c r="H17" s="385"/>
      <c r="I17" s="414">
        <v>411350</v>
      </c>
      <c r="J17" s="138"/>
      <c r="K17" s="95"/>
      <c r="L17" s="414">
        <v>434716.97</v>
      </c>
      <c r="M17" s="122"/>
    </row>
    <row r="18" spans="2:14" s="144" customFormat="1" ht="30" customHeight="1">
      <c r="B18" s="94"/>
      <c r="C18" s="37">
        <v>12</v>
      </c>
      <c r="D18" s="124"/>
      <c r="E18" s="94"/>
      <c r="F18" s="167" t="s">
        <v>149</v>
      </c>
      <c r="G18" s="135"/>
      <c r="H18" s="385"/>
      <c r="I18" s="416">
        <v>407489.62</v>
      </c>
      <c r="J18" s="138"/>
      <c r="K18" s="95"/>
      <c r="L18" s="416">
        <v>468988.29</v>
      </c>
      <c r="M18" s="96"/>
      <c r="N18" s="123"/>
    </row>
    <row r="19" spans="2:14" s="173" customFormat="1" ht="44.25" customHeight="1">
      <c r="B19" s="150"/>
      <c r="C19" s="151">
        <v>13</v>
      </c>
      <c r="D19" s="152"/>
      <c r="E19" s="150"/>
      <c r="F19" s="168" t="s">
        <v>150</v>
      </c>
      <c r="G19" s="163"/>
      <c r="H19" s="384"/>
      <c r="I19" s="164">
        <f>SUM(I7:I18)</f>
        <v>4773070.83</v>
      </c>
      <c r="J19" s="166"/>
      <c r="K19" s="165"/>
      <c r="L19" s="164">
        <f>SUM(L7:L18)</f>
        <v>5200009.5599999996</v>
      </c>
      <c r="M19" s="172"/>
    </row>
  </sheetData>
  <customSheetViews>
    <customSheetView guid="{48AA688A-17AE-4186-B216-800F4482A837}" fitToPage="1" showRuler="0">
      <selection activeCell="F29" sqref="F29"/>
      <pageMargins left="0.7" right="0.7" top="0.75" bottom="0.75" header="0.3" footer="0.3"/>
      <printOptions horizontalCentered="1"/>
      <pageSetup orientation="landscape" r:id="rId1"/>
      <headerFooter alignWithMargins="0">
        <oddHeader>&amp;R&amp;"Palatino,Bold"ATTACHMENT 2</oddHeader>
        <oddFooter>&amp;L&amp;"Palatino,Italic"&amp;D&amp;C2-J&amp;R&amp;"Palatino,Italic"City of Orange</oddFooter>
      </headerFooter>
    </customSheetView>
  </customSheetViews>
  <mergeCells count="1">
    <mergeCell ref="B1:L1"/>
  </mergeCells>
  <phoneticPr fontId="33" type="noConversion"/>
  <printOptions horizontalCentered="1"/>
  <pageMargins left="0.7" right="0.7" top="0.75" bottom="0.75" header="0.3" footer="0.3"/>
  <pageSetup orientation="landscape" r:id="rId2"/>
  <headerFooter alignWithMargins="0">
    <oddHeader>&amp;R&amp;"Palatino,Bold"ATTACHMENT 2</oddHeader>
    <oddFooter>&amp;L&amp;"Palatino,Italic"&amp;D&amp;C2-I&amp;R&amp;"Palatino,Italic"City of Beverly Hills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48"/>
  <sheetViews>
    <sheetView topLeftCell="A4" zoomScale="55" zoomScaleNormal="55"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6" width="1.59765625" style="10" customWidth="1"/>
    <col min="17" max="16384" width="11" style="10"/>
  </cols>
  <sheetData>
    <row r="1" spans="1:16">
      <c r="B1" s="995" t="s">
        <v>79</v>
      </c>
      <c r="C1" s="1139"/>
      <c r="D1" s="1139"/>
      <c r="E1" s="1139"/>
      <c r="F1" s="1139"/>
      <c r="G1" s="1139"/>
      <c r="H1" s="1139"/>
      <c r="I1" s="1139"/>
      <c r="J1" s="1139"/>
      <c r="K1" s="1139"/>
      <c r="L1" s="1139"/>
      <c r="M1" s="1139"/>
      <c r="N1" s="1139"/>
    </row>
    <row r="2" spans="1:16">
      <c r="B2" s="64"/>
      <c r="C2" s="65"/>
      <c r="D2" s="65"/>
      <c r="E2" s="65"/>
      <c r="F2" s="65"/>
      <c r="G2" s="65"/>
      <c r="H2" s="99" t="s">
        <v>24</v>
      </c>
      <c r="I2" s="1140">
        <f>+'3-A'!H3</f>
        <v>0</v>
      </c>
      <c r="J2" s="1141"/>
      <c r="K2" s="1141"/>
      <c r="L2" s="1141"/>
      <c r="M2" s="1141"/>
      <c r="N2" s="1141"/>
    </row>
    <row r="3" spans="1:16" ht="52.95" customHeight="1">
      <c r="A3" s="1064" t="s">
        <v>212</v>
      </c>
      <c r="B3" s="1064"/>
      <c r="C3" s="1064"/>
      <c r="D3" s="1064"/>
      <c r="E3" s="1064"/>
      <c r="F3" s="1064"/>
      <c r="G3" s="1064"/>
      <c r="H3" s="1064"/>
      <c r="I3" s="1064"/>
      <c r="J3" s="1064"/>
      <c r="K3" s="1064"/>
      <c r="L3" s="1064"/>
      <c r="M3" s="1064"/>
      <c r="N3" s="1064"/>
    </row>
    <row r="4" spans="1:16" ht="15.75" customHeight="1">
      <c r="A4" s="1017" t="s">
        <v>197</v>
      </c>
      <c r="B4" s="1017"/>
      <c r="C4" s="1017"/>
      <c r="D4" s="1017"/>
      <c r="E4" s="1017"/>
      <c r="F4" s="1017"/>
      <c r="G4" s="1017"/>
      <c r="H4" s="1017"/>
      <c r="I4" s="1017"/>
      <c r="J4" s="1017"/>
      <c r="K4" s="1017"/>
      <c r="L4" s="1017"/>
      <c r="M4" s="1017"/>
      <c r="N4" s="1017"/>
    </row>
    <row r="5" spans="1:16" ht="4.5" customHeight="1">
      <c r="A5" s="97"/>
      <c r="B5" s="97"/>
      <c r="C5" s="97"/>
      <c r="D5" s="97"/>
      <c r="E5" s="355"/>
      <c r="F5" s="355"/>
      <c r="G5" s="355"/>
      <c r="H5" s="355"/>
      <c r="I5" s="355"/>
      <c r="J5" s="355"/>
      <c r="K5" s="355"/>
      <c r="L5" s="355"/>
      <c r="M5" s="355"/>
      <c r="N5" s="355"/>
    </row>
    <row r="6" spans="1:16" customFormat="1" ht="18" customHeight="1">
      <c r="A6" s="1089" t="s">
        <v>22</v>
      </c>
      <c r="B6" s="1089"/>
      <c r="C6" s="1089"/>
      <c r="D6" s="1089"/>
      <c r="E6" s="1089"/>
      <c r="F6" s="1089"/>
      <c r="G6" s="1089"/>
      <c r="H6" s="1089"/>
      <c r="I6" s="1089"/>
      <c r="J6" s="1089"/>
      <c r="K6" s="1089"/>
      <c r="L6" s="1089"/>
      <c r="M6" s="1089"/>
      <c r="N6" s="1089"/>
      <c r="O6" s="10"/>
      <c r="P6" s="10"/>
    </row>
    <row r="7" spans="1:16" customFormat="1" ht="5.0999999999999996" customHeight="1">
      <c r="A7" s="20"/>
      <c r="B7" s="67"/>
      <c r="C7" s="19"/>
      <c r="D7" s="20"/>
      <c r="E7" s="18"/>
      <c r="F7" s="18"/>
      <c r="G7" s="18"/>
      <c r="H7" s="18"/>
      <c r="I7" s="18"/>
      <c r="J7" s="18"/>
      <c r="K7" s="18"/>
      <c r="L7" s="18"/>
      <c r="M7" s="18"/>
      <c r="N7" s="142"/>
      <c r="O7" s="28"/>
      <c r="P7" s="28"/>
    </row>
    <row r="8" spans="1:16" customFormat="1" ht="18" customHeight="1">
      <c r="A8" s="27"/>
      <c r="B8" s="1090" t="s">
        <v>0</v>
      </c>
      <c r="C8" s="29"/>
      <c r="D8" s="13"/>
      <c r="E8" s="1076" t="s">
        <v>14</v>
      </c>
      <c r="F8" s="12"/>
      <c r="G8" s="1079" t="s">
        <v>3</v>
      </c>
      <c r="H8" s="1080"/>
      <c r="I8" s="1080"/>
      <c r="J8" s="1080"/>
      <c r="K8" s="1080"/>
      <c r="L8" s="1080"/>
      <c r="M8" s="1081"/>
      <c r="N8" s="242"/>
      <c r="O8" s="12"/>
      <c r="P8" s="28"/>
    </row>
    <row r="9" spans="1:16" customFormat="1" ht="18" customHeight="1">
      <c r="A9" s="27"/>
      <c r="B9" s="1091"/>
      <c r="C9" s="29"/>
      <c r="D9" s="13"/>
      <c r="E9" s="1077"/>
      <c r="F9" s="12"/>
      <c r="G9" s="1083">
        <v>1</v>
      </c>
      <c r="H9" s="1083">
        <v>2</v>
      </c>
      <c r="I9" s="1083">
        <v>3</v>
      </c>
      <c r="J9" s="1083">
        <v>4</v>
      </c>
      <c r="K9" s="1083">
        <v>5</v>
      </c>
      <c r="L9" s="1083">
        <v>6</v>
      </c>
      <c r="M9" s="1083">
        <v>7</v>
      </c>
      <c r="N9" s="88"/>
      <c r="O9" s="12"/>
      <c r="P9" s="28"/>
    </row>
    <row r="10" spans="1:16" customFormat="1" ht="5.0999999999999996" customHeight="1">
      <c r="A10" s="27"/>
      <c r="B10" s="1092"/>
      <c r="C10" s="29"/>
      <c r="D10" s="13"/>
      <c r="E10" s="1078"/>
      <c r="F10" s="12"/>
      <c r="G10" s="1084"/>
      <c r="H10" s="1084"/>
      <c r="I10" s="1084"/>
      <c r="J10" s="1084"/>
      <c r="K10" s="1084"/>
      <c r="L10" s="1084"/>
      <c r="M10" s="1084"/>
      <c r="N10" s="61"/>
      <c r="O10" s="12"/>
      <c r="P10" s="28"/>
    </row>
    <row r="11" spans="1:16" customFormat="1" ht="4.5" customHeight="1">
      <c r="A11" s="25"/>
      <c r="B11" s="68"/>
      <c r="C11" s="17"/>
      <c r="D11" s="16"/>
      <c r="E11" s="76"/>
      <c r="F11" s="36"/>
      <c r="G11" s="1136"/>
      <c r="H11" s="1136"/>
      <c r="I11" s="1136"/>
      <c r="J11" s="1136"/>
      <c r="K11" s="1136"/>
      <c r="L11" s="1136"/>
      <c r="M11" s="1136"/>
      <c r="N11" s="243"/>
      <c r="O11" s="12"/>
      <c r="P11" s="28"/>
    </row>
    <row r="12" spans="1:16" customFormat="1" ht="18" customHeight="1">
      <c r="A12" s="25"/>
      <c r="B12" s="68">
        <v>1</v>
      </c>
      <c r="C12" s="24"/>
      <c r="D12" s="16"/>
      <c r="E12" s="41" t="s">
        <v>58</v>
      </c>
      <c r="F12" s="36"/>
      <c r="G12" s="245"/>
      <c r="H12" s="245"/>
      <c r="I12" s="245"/>
      <c r="J12" s="245"/>
      <c r="K12" s="245"/>
      <c r="L12" s="245"/>
      <c r="M12" s="245"/>
      <c r="N12" s="243"/>
      <c r="O12" s="12"/>
      <c r="P12" s="10"/>
    </row>
    <row r="13" spans="1:16" customFormat="1" ht="18" customHeight="1">
      <c r="A13" s="25"/>
      <c r="B13" s="68">
        <v>2</v>
      </c>
      <c r="C13" s="24"/>
      <c r="D13" s="16"/>
      <c r="E13" s="426" t="s">
        <v>90</v>
      </c>
      <c r="F13" s="36"/>
      <c r="G13" s="428">
        <f>ROUND(G34*$G$15,2)</f>
        <v>60.99</v>
      </c>
      <c r="H13" s="428">
        <f t="shared" ref="H13:M13" si="0">ROUND(H34*$G$15,2)</f>
        <v>101.16</v>
      </c>
      <c r="I13" s="428">
        <f t="shared" si="0"/>
        <v>139.09</v>
      </c>
      <c r="J13" s="428">
        <f t="shared" si="0"/>
        <v>176.28</v>
      </c>
      <c r="K13" s="428">
        <f t="shared" si="0"/>
        <v>210.5</v>
      </c>
      <c r="L13" s="428">
        <f t="shared" si="0"/>
        <v>245.45</v>
      </c>
      <c r="M13" s="428">
        <f t="shared" si="0"/>
        <v>330.99</v>
      </c>
      <c r="N13" s="243"/>
      <c r="O13" s="12"/>
      <c r="P13" s="10"/>
    </row>
    <row r="14" spans="1:16" customFormat="1" ht="18" customHeight="1" thickBot="1">
      <c r="A14" s="49"/>
      <c r="B14" s="68">
        <v>3</v>
      </c>
      <c r="C14" s="50"/>
      <c r="D14" s="15"/>
      <c r="E14" s="426" t="s">
        <v>73</v>
      </c>
      <c r="F14" s="37"/>
      <c r="G14" s="430">
        <f t="shared" ref="G14:M17" si="1">ROUND(G35*$G$15,2)</f>
        <v>67.69</v>
      </c>
      <c r="H14" s="428">
        <f t="shared" si="1"/>
        <v>111.57</v>
      </c>
      <c r="I14" s="428">
        <f t="shared" si="1"/>
        <v>153.22</v>
      </c>
      <c r="J14" s="428">
        <f t="shared" si="1"/>
        <v>194.13</v>
      </c>
      <c r="K14" s="428">
        <f t="shared" si="1"/>
        <v>233.55</v>
      </c>
      <c r="L14" s="428">
        <f t="shared" si="1"/>
        <v>271.49</v>
      </c>
      <c r="M14" s="428">
        <f t="shared" si="1"/>
        <v>365.21</v>
      </c>
      <c r="N14" s="243"/>
      <c r="O14" s="12"/>
      <c r="P14" s="28"/>
    </row>
    <row r="15" spans="1:16" customFormat="1" ht="18" customHeight="1" thickTop="1" thickBot="1">
      <c r="A15" s="49"/>
      <c r="B15" s="69">
        <v>4</v>
      </c>
      <c r="C15" s="50"/>
      <c r="D15" s="15"/>
      <c r="E15" s="426" t="s">
        <v>74</v>
      </c>
      <c r="F15" s="37"/>
      <c r="G15" s="427">
        <v>74.38</v>
      </c>
      <c r="H15" s="429">
        <f>ROUND(H36*$G$15,2)</f>
        <v>122.73</v>
      </c>
      <c r="I15" s="428">
        <f t="shared" si="1"/>
        <v>168.84</v>
      </c>
      <c r="J15" s="428">
        <f t="shared" si="1"/>
        <v>212.73</v>
      </c>
      <c r="K15" s="428">
        <f t="shared" si="1"/>
        <v>255.87</v>
      </c>
      <c r="L15" s="428">
        <f t="shared" si="1"/>
        <v>297.52</v>
      </c>
      <c r="M15" s="428">
        <f t="shared" si="1"/>
        <v>400.91</v>
      </c>
      <c r="N15" s="243"/>
      <c r="O15" s="12"/>
      <c r="P15" s="28"/>
    </row>
    <row r="16" spans="1:16" customFormat="1" ht="18" customHeight="1" thickTop="1">
      <c r="A16" s="49"/>
      <c r="B16" s="69">
        <v>5</v>
      </c>
      <c r="C16" s="50"/>
      <c r="D16" s="15"/>
      <c r="E16" s="426" t="s">
        <v>75</v>
      </c>
      <c r="F16" s="37"/>
      <c r="G16" s="431">
        <f t="shared" si="1"/>
        <v>86.28</v>
      </c>
      <c r="H16" s="428">
        <f t="shared" si="1"/>
        <v>141.32</v>
      </c>
      <c r="I16" s="428">
        <f t="shared" ref="I16:M16" si="2">ROUND(I37*$G$15,2)</f>
        <v>194.88</v>
      </c>
      <c r="J16" s="428">
        <f t="shared" si="2"/>
        <v>247.69</v>
      </c>
      <c r="K16" s="428">
        <f t="shared" si="2"/>
        <v>297.52</v>
      </c>
      <c r="L16" s="428">
        <f t="shared" si="2"/>
        <v>345.12</v>
      </c>
      <c r="M16" s="428">
        <f t="shared" si="2"/>
        <v>465.62</v>
      </c>
      <c r="N16" s="243"/>
      <c r="O16" s="12"/>
      <c r="P16" s="28"/>
    </row>
    <row r="17" spans="1:16" customFormat="1" ht="18" customHeight="1">
      <c r="A17" s="49"/>
      <c r="B17" s="69">
        <v>6</v>
      </c>
      <c r="C17" s="50"/>
      <c r="D17" s="15"/>
      <c r="E17" s="426" t="s">
        <v>76</v>
      </c>
      <c r="F17" s="37"/>
      <c r="G17" s="428">
        <f t="shared" si="1"/>
        <v>136.86000000000001</v>
      </c>
      <c r="H17" s="428">
        <f t="shared" si="1"/>
        <v>224.63</v>
      </c>
      <c r="I17" s="428">
        <f t="shared" ref="I17:M17" si="3">ROUND(I38*$G$15,2)</f>
        <v>310.91000000000003</v>
      </c>
      <c r="J17" s="428">
        <f t="shared" si="3"/>
        <v>392.73</v>
      </c>
      <c r="K17" s="428">
        <f t="shared" si="3"/>
        <v>471.57</v>
      </c>
      <c r="L17" s="428">
        <f t="shared" si="3"/>
        <v>547.44000000000005</v>
      </c>
      <c r="M17" s="428">
        <f t="shared" si="3"/>
        <v>739.34</v>
      </c>
      <c r="N17" s="243"/>
      <c r="O17" s="12"/>
      <c r="P17" s="28"/>
    </row>
    <row r="18" spans="1:16" customFormat="1" ht="18" customHeight="1">
      <c r="A18" s="49"/>
      <c r="B18" s="69">
        <v>7</v>
      </c>
      <c r="C18" s="50"/>
      <c r="D18" s="15"/>
      <c r="E18" s="41" t="s">
        <v>210</v>
      </c>
      <c r="F18" s="37"/>
      <c r="G18" s="428"/>
      <c r="H18" s="428"/>
      <c r="I18" s="428"/>
      <c r="J18" s="428"/>
      <c r="K18" s="428"/>
      <c r="L18" s="428"/>
      <c r="M18" s="428"/>
      <c r="N18" s="243"/>
      <c r="O18" s="12"/>
      <c r="P18" s="28"/>
    </row>
    <row r="19" spans="1:16" customFormat="1" ht="18" customHeight="1">
      <c r="A19" s="49"/>
      <c r="B19" s="69">
        <v>8</v>
      </c>
      <c r="C19" s="50"/>
      <c r="D19" s="15"/>
      <c r="E19" s="426" t="s">
        <v>173</v>
      </c>
      <c r="F19" s="37"/>
      <c r="G19" s="428">
        <f>ROUND(G13*0.333,2)</f>
        <v>20.309999999999999</v>
      </c>
      <c r="H19" s="428">
        <f t="shared" ref="H19:M19" si="4">ROUND(H13*0.333,2)</f>
        <v>33.69</v>
      </c>
      <c r="I19" s="428">
        <f t="shared" si="4"/>
        <v>46.32</v>
      </c>
      <c r="J19" s="428">
        <f t="shared" si="4"/>
        <v>58.7</v>
      </c>
      <c r="K19" s="428">
        <f t="shared" si="4"/>
        <v>70.099999999999994</v>
      </c>
      <c r="L19" s="428">
        <f t="shared" si="4"/>
        <v>81.73</v>
      </c>
      <c r="M19" s="428">
        <f t="shared" si="4"/>
        <v>110.22</v>
      </c>
      <c r="N19" s="243"/>
      <c r="O19" s="12"/>
      <c r="P19" s="28"/>
    </row>
    <row r="20" spans="1:16" customFormat="1" ht="18" customHeight="1">
      <c r="A20" s="49"/>
      <c r="B20" s="69">
        <v>9</v>
      </c>
      <c r="C20" s="50"/>
      <c r="D20" s="15"/>
      <c r="E20" s="426" t="s">
        <v>174</v>
      </c>
      <c r="F20" s="37"/>
      <c r="G20" s="428">
        <f t="shared" ref="G20:M22" si="5">ROUND(G14*0.333,2)</f>
        <v>22.54</v>
      </c>
      <c r="H20" s="428">
        <f t="shared" si="5"/>
        <v>37.15</v>
      </c>
      <c r="I20" s="428">
        <f t="shared" si="5"/>
        <v>51.02</v>
      </c>
      <c r="J20" s="428">
        <f t="shared" si="5"/>
        <v>64.650000000000006</v>
      </c>
      <c r="K20" s="428">
        <f t="shared" si="5"/>
        <v>77.77</v>
      </c>
      <c r="L20" s="428">
        <f t="shared" si="5"/>
        <v>90.41</v>
      </c>
      <c r="M20" s="428">
        <f t="shared" si="5"/>
        <v>121.61</v>
      </c>
      <c r="N20" s="243"/>
      <c r="O20" s="12"/>
      <c r="P20" s="28"/>
    </row>
    <row r="21" spans="1:16" customFormat="1" ht="18" customHeight="1">
      <c r="A21" s="49"/>
      <c r="B21" s="69">
        <v>10</v>
      </c>
      <c r="C21" s="50"/>
      <c r="D21" s="15"/>
      <c r="E21" s="426" t="s">
        <v>175</v>
      </c>
      <c r="F21" s="37"/>
      <c r="G21" s="428">
        <f t="shared" si="5"/>
        <v>24.77</v>
      </c>
      <c r="H21" s="428">
        <f t="shared" si="5"/>
        <v>40.869999999999997</v>
      </c>
      <c r="I21" s="428">
        <f t="shared" si="5"/>
        <v>56.22</v>
      </c>
      <c r="J21" s="428">
        <f t="shared" si="5"/>
        <v>70.84</v>
      </c>
      <c r="K21" s="428">
        <f t="shared" si="5"/>
        <v>85.2</v>
      </c>
      <c r="L21" s="428">
        <f t="shared" si="5"/>
        <v>99.07</v>
      </c>
      <c r="M21" s="428">
        <f t="shared" si="5"/>
        <v>133.5</v>
      </c>
      <c r="N21" s="243"/>
      <c r="O21" s="12"/>
      <c r="P21" s="28"/>
    </row>
    <row r="22" spans="1:16" customFormat="1" ht="18" customHeight="1">
      <c r="A22" s="49"/>
      <c r="B22" s="69">
        <v>11</v>
      </c>
      <c r="C22" s="50"/>
      <c r="D22" s="15"/>
      <c r="E22" s="426" t="s">
        <v>75</v>
      </c>
      <c r="F22" s="37"/>
      <c r="G22" s="428">
        <f t="shared" si="5"/>
        <v>28.73</v>
      </c>
      <c r="H22" s="428">
        <f t="shared" si="5"/>
        <v>47.06</v>
      </c>
      <c r="I22" s="428">
        <f t="shared" si="5"/>
        <v>64.900000000000006</v>
      </c>
      <c r="J22" s="428">
        <f t="shared" si="5"/>
        <v>82.48</v>
      </c>
      <c r="K22" s="428">
        <f t="shared" si="5"/>
        <v>99.07</v>
      </c>
      <c r="L22" s="428">
        <f t="shared" si="5"/>
        <v>114.92</v>
      </c>
      <c r="M22" s="428">
        <f t="shared" si="5"/>
        <v>155.05000000000001</v>
      </c>
      <c r="N22" s="243"/>
      <c r="O22" s="12"/>
      <c r="P22" s="28"/>
    </row>
    <row r="23" spans="1:16" customFormat="1" ht="18" customHeight="1">
      <c r="A23" s="49"/>
      <c r="B23" s="69">
        <v>12</v>
      </c>
      <c r="C23" s="50"/>
      <c r="D23" s="15"/>
      <c r="E23" s="41" t="s">
        <v>225</v>
      </c>
      <c r="F23" s="37"/>
      <c r="G23" s="428">
        <v>7.23</v>
      </c>
      <c r="H23" s="547"/>
      <c r="I23" s="547"/>
      <c r="J23" s="547"/>
      <c r="K23" s="547"/>
      <c r="L23" s="547"/>
      <c r="M23" s="548"/>
      <c r="N23" s="243"/>
      <c r="O23" s="12"/>
      <c r="P23" s="28"/>
    </row>
    <row r="24" spans="1:16" customFormat="1" ht="18" customHeight="1">
      <c r="A24" s="49"/>
      <c r="B24" s="69">
        <v>13</v>
      </c>
      <c r="C24" s="50"/>
      <c r="D24" s="15"/>
      <c r="E24" s="132" t="s">
        <v>180</v>
      </c>
      <c r="F24" s="37"/>
      <c r="G24" s="428">
        <v>30.27</v>
      </c>
      <c r="H24" s="428">
        <v>48.44</v>
      </c>
      <c r="I24" s="428">
        <v>66.62</v>
      </c>
      <c r="J24" s="428">
        <v>84.76</v>
      </c>
      <c r="K24" s="428">
        <v>102.56</v>
      </c>
      <c r="L24" s="428">
        <v>121.09</v>
      </c>
      <c r="M24" s="428">
        <v>139.26</v>
      </c>
      <c r="N24" s="243"/>
      <c r="O24" s="12"/>
      <c r="P24" s="28"/>
    </row>
    <row r="25" spans="1:16" customFormat="1" ht="4.5" customHeight="1">
      <c r="A25" s="49"/>
      <c r="B25" s="69"/>
      <c r="C25" s="45"/>
      <c r="D25" s="37"/>
      <c r="E25" s="41"/>
      <c r="F25" s="37"/>
      <c r="G25" s="72"/>
      <c r="H25" s="72"/>
      <c r="I25" s="72"/>
      <c r="J25" s="72"/>
      <c r="K25" s="72"/>
      <c r="L25" s="72"/>
      <c r="M25" s="72"/>
      <c r="N25" s="114"/>
      <c r="O25" s="12"/>
      <c r="P25" s="28"/>
    </row>
    <row r="26" spans="1:16" customFormat="1" ht="4.5" customHeight="1">
      <c r="A26" s="1137" t="s">
        <v>181</v>
      </c>
      <c r="B26" s="1137"/>
      <c r="C26" s="1137"/>
      <c r="D26" s="1137"/>
      <c r="E26" s="1137"/>
      <c r="F26" s="1137"/>
      <c r="G26" s="1137"/>
      <c r="H26" s="1137"/>
      <c r="I26" s="1137"/>
      <c r="J26" s="1137"/>
      <c r="K26" s="1137"/>
      <c r="L26" s="1137"/>
      <c r="M26" s="1137"/>
      <c r="N26" s="1137"/>
      <c r="O26" s="12"/>
      <c r="P26" s="28"/>
    </row>
    <row r="27" spans="1:16" s="28" customFormat="1" ht="18" customHeight="1">
      <c r="A27" s="1138"/>
      <c r="B27" s="1138"/>
      <c r="C27" s="1138"/>
      <c r="D27" s="1138"/>
      <c r="E27" s="1138"/>
      <c r="F27" s="1138"/>
      <c r="G27" s="1138"/>
      <c r="H27" s="1138"/>
      <c r="I27" s="1138"/>
      <c r="J27" s="1138"/>
      <c r="K27" s="1138"/>
      <c r="L27" s="1138"/>
      <c r="M27" s="1138"/>
      <c r="N27" s="1138"/>
    </row>
    <row r="28" spans="1:16" customFormat="1" ht="5.0999999999999996" customHeight="1">
      <c r="A28" s="20"/>
      <c r="B28" s="67"/>
      <c r="C28" s="19"/>
      <c r="D28" s="20"/>
      <c r="E28" s="18"/>
      <c r="F28" s="18"/>
      <c r="G28" s="18"/>
      <c r="H28" s="18"/>
      <c r="I28" s="18"/>
      <c r="J28" s="18"/>
      <c r="K28" s="18"/>
      <c r="L28" s="18"/>
      <c r="M28" s="18"/>
      <c r="N28" s="32"/>
      <c r="O28" s="27"/>
      <c r="P28" s="10"/>
    </row>
    <row r="29" spans="1:16" customFormat="1" ht="18" customHeight="1">
      <c r="A29" s="27"/>
      <c r="B29" s="1090" t="s">
        <v>0</v>
      </c>
      <c r="C29" s="29"/>
      <c r="D29" s="13"/>
      <c r="E29" s="1076" t="s">
        <v>14</v>
      </c>
      <c r="F29" s="12"/>
      <c r="G29" s="1079" t="s">
        <v>3</v>
      </c>
      <c r="H29" s="1080"/>
      <c r="I29" s="1080"/>
      <c r="J29" s="1080"/>
      <c r="K29" s="1080"/>
      <c r="L29" s="1080"/>
      <c r="M29" s="1081"/>
      <c r="N29" s="33"/>
      <c r="O29" s="13"/>
      <c r="P29" s="10"/>
    </row>
    <row r="30" spans="1:16" customFormat="1" ht="18" customHeight="1">
      <c r="A30" s="27"/>
      <c r="B30" s="1091"/>
      <c r="C30" s="29"/>
      <c r="D30" s="13"/>
      <c r="E30" s="1077"/>
      <c r="F30" s="12"/>
      <c r="G30" s="1083">
        <v>1</v>
      </c>
      <c r="H30" s="1083">
        <v>2</v>
      </c>
      <c r="I30" s="1083">
        <v>3</v>
      </c>
      <c r="J30" s="1083">
        <v>4</v>
      </c>
      <c r="K30" s="1083">
        <v>5</v>
      </c>
      <c r="L30" s="1083">
        <v>6</v>
      </c>
      <c r="M30" s="1083">
        <v>7</v>
      </c>
      <c r="N30" s="35"/>
      <c r="O30" s="13"/>
      <c r="P30" s="10"/>
    </row>
    <row r="31" spans="1:16" customFormat="1" ht="5.0999999999999996" customHeight="1">
      <c r="A31" s="27"/>
      <c r="B31" s="1092"/>
      <c r="C31" s="29"/>
      <c r="D31" s="13"/>
      <c r="E31" s="1078"/>
      <c r="F31" s="12"/>
      <c r="G31" s="1084"/>
      <c r="H31" s="1084"/>
      <c r="I31" s="1084"/>
      <c r="J31" s="1084"/>
      <c r="K31" s="1084"/>
      <c r="L31" s="1084"/>
      <c r="M31" s="1084"/>
      <c r="N31" s="14"/>
      <c r="O31" s="13"/>
      <c r="P31" s="10"/>
    </row>
    <row r="32" spans="1:16" customFormat="1" ht="5.25" customHeight="1">
      <c r="A32" s="25"/>
      <c r="B32" s="68"/>
      <c r="C32" s="17"/>
      <c r="D32" s="16"/>
      <c r="E32" s="76"/>
      <c r="F32" s="36"/>
      <c r="G32" s="1136"/>
      <c r="H32" s="1136"/>
      <c r="I32" s="1136"/>
      <c r="J32" s="1136"/>
      <c r="K32" s="1136"/>
      <c r="L32" s="1136"/>
      <c r="M32" s="1136"/>
      <c r="N32" s="243"/>
      <c r="O32" s="13"/>
      <c r="P32" s="10"/>
    </row>
    <row r="33" spans="1:16" customFormat="1" ht="18" customHeight="1">
      <c r="A33" s="49"/>
      <c r="B33" s="69">
        <v>14</v>
      </c>
      <c r="C33" s="50"/>
      <c r="D33" s="15"/>
      <c r="E33" s="41" t="s">
        <v>58</v>
      </c>
      <c r="F33" s="37"/>
      <c r="G33" s="63"/>
      <c r="H33" s="62"/>
      <c r="I33" s="62"/>
      <c r="J33" s="62"/>
      <c r="K33" s="62"/>
      <c r="L33" s="62"/>
      <c r="M33" s="62"/>
      <c r="N33" s="243"/>
      <c r="O33" s="12"/>
      <c r="P33" s="10"/>
    </row>
    <row r="34" spans="1:16" customFormat="1" ht="18" customHeight="1">
      <c r="A34" s="49"/>
      <c r="B34" s="69">
        <v>15</v>
      </c>
      <c r="C34" s="50"/>
      <c r="D34" s="15"/>
      <c r="E34" s="426" t="s">
        <v>90</v>
      </c>
      <c r="F34" s="37"/>
      <c r="G34" s="433">
        <v>0.82</v>
      </c>
      <c r="H34" s="434">
        <v>1.36</v>
      </c>
      <c r="I34" s="434">
        <v>1.87</v>
      </c>
      <c r="J34" s="434">
        <v>2.37</v>
      </c>
      <c r="K34" s="434">
        <v>2.83</v>
      </c>
      <c r="L34" s="434">
        <v>3.3</v>
      </c>
      <c r="M34" s="434">
        <v>4.45</v>
      </c>
      <c r="N34" s="243"/>
      <c r="O34" s="12"/>
      <c r="P34" s="10"/>
    </row>
    <row r="35" spans="1:16" customFormat="1" ht="18" customHeight="1">
      <c r="A35" s="49"/>
      <c r="B35" s="69">
        <v>16</v>
      </c>
      <c r="C35" s="50"/>
      <c r="D35" s="15"/>
      <c r="E35" s="426" t="s">
        <v>73</v>
      </c>
      <c r="F35" s="37"/>
      <c r="G35" s="435">
        <v>0.91</v>
      </c>
      <c r="H35" s="436">
        <v>1.5</v>
      </c>
      <c r="I35" s="436">
        <v>2.06</v>
      </c>
      <c r="J35" s="436">
        <v>2.61</v>
      </c>
      <c r="K35" s="436">
        <v>3.14</v>
      </c>
      <c r="L35" s="436">
        <v>3.65</v>
      </c>
      <c r="M35" s="436">
        <v>4.91</v>
      </c>
      <c r="N35" s="243"/>
      <c r="O35" s="12"/>
      <c r="P35" s="10"/>
    </row>
    <row r="36" spans="1:16" customFormat="1" ht="18" customHeight="1">
      <c r="A36" s="49"/>
      <c r="B36" s="69">
        <v>17</v>
      </c>
      <c r="C36" s="50"/>
      <c r="D36" s="15"/>
      <c r="E36" s="426" t="s">
        <v>74</v>
      </c>
      <c r="F36" s="37"/>
      <c r="G36" s="435">
        <v>1</v>
      </c>
      <c r="H36" s="436">
        <v>1.65</v>
      </c>
      <c r="I36" s="436">
        <v>2.27</v>
      </c>
      <c r="J36" s="436">
        <v>2.86</v>
      </c>
      <c r="K36" s="436">
        <v>3.44</v>
      </c>
      <c r="L36" s="436">
        <v>4</v>
      </c>
      <c r="M36" s="436">
        <v>5.39</v>
      </c>
      <c r="N36" s="243"/>
      <c r="O36" s="12"/>
      <c r="P36" s="10"/>
    </row>
    <row r="37" spans="1:16" customFormat="1" ht="18" customHeight="1">
      <c r="A37" s="49"/>
      <c r="B37" s="69">
        <v>18</v>
      </c>
      <c r="C37" s="50"/>
      <c r="D37" s="15"/>
      <c r="E37" s="426" t="s">
        <v>75</v>
      </c>
      <c r="F37" s="37"/>
      <c r="G37" s="435">
        <v>1.1599999999999999</v>
      </c>
      <c r="H37" s="436">
        <v>1.9</v>
      </c>
      <c r="I37" s="436">
        <v>2.62</v>
      </c>
      <c r="J37" s="436">
        <v>3.33</v>
      </c>
      <c r="K37" s="436">
        <v>4</v>
      </c>
      <c r="L37" s="436">
        <v>4.6399999999999997</v>
      </c>
      <c r="M37" s="436">
        <v>6.26</v>
      </c>
      <c r="N37" s="243"/>
      <c r="O37" s="12"/>
      <c r="P37" s="10"/>
    </row>
    <row r="38" spans="1:16" customFormat="1" ht="18" customHeight="1">
      <c r="A38" s="49"/>
      <c r="B38" s="69">
        <v>19</v>
      </c>
      <c r="C38" s="50"/>
      <c r="D38" s="15"/>
      <c r="E38" s="426" t="s">
        <v>76</v>
      </c>
      <c r="F38" s="37"/>
      <c r="G38" s="435">
        <v>1.84</v>
      </c>
      <c r="H38" s="436">
        <v>3.02</v>
      </c>
      <c r="I38" s="436">
        <v>4.18</v>
      </c>
      <c r="J38" s="436">
        <v>5.28</v>
      </c>
      <c r="K38" s="436">
        <v>6.34</v>
      </c>
      <c r="L38" s="436">
        <v>7.36</v>
      </c>
      <c r="M38" s="436">
        <v>9.94</v>
      </c>
      <c r="N38" s="243"/>
      <c r="O38" s="10"/>
      <c r="P38" s="10"/>
    </row>
    <row r="39" spans="1:16" customFormat="1" ht="4.5" customHeight="1">
      <c r="A39" s="49"/>
      <c r="B39" s="69"/>
      <c r="C39" s="45"/>
      <c r="D39" s="37"/>
      <c r="E39" s="41"/>
      <c r="F39" s="37"/>
      <c r="G39" s="72"/>
      <c r="H39" s="72"/>
      <c r="I39" s="72"/>
      <c r="J39" s="72"/>
      <c r="K39" s="72"/>
      <c r="L39" s="72"/>
      <c r="M39" s="72"/>
      <c r="N39" s="114"/>
      <c r="O39" s="12"/>
      <c r="P39" s="10"/>
    </row>
    <row r="40" spans="1:16" customFormat="1" ht="6" customHeight="1">
      <c r="A40" s="28"/>
      <c r="B40" s="70"/>
      <c r="C40" s="28"/>
      <c r="D40" s="12"/>
      <c r="E40" s="58"/>
      <c r="F40" s="12"/>
      <c r="G40" s="57"/>
      <c r="H40" s="57"/>
      <c r="I40" s="57"/>
      <c r="J40" s="57"/>
      <c r="K40" s="57"/>
      <c r="L40" s="57"/>
      <c r="M40" s="57"/>
      <c r="N40" s="57"/>
      <c r="O40" s="12"/>
      <c r="P40" s="10"/>
    </row>
    <row r="41" spans="1:16" customFormat="1" ht="15.6" customHeight="1">
      <c r="A41" s="1000" t="s">
        <v>224</v>
      </c>
      <c r="B41" s="1000"/>
      <c r="C41" s="1000"/>
      <c r="D41" s="1000"/>
      <c r="E41" s="1000"/>
      <c r="F41" s="1000"/>
      <c r="G41" s="1000"/>
      <c r="H41" s="1000"/>
      <c r="I41" s="1000"/>
      <c r="J41" s="1000"/>
      <c r="K41" s="1000"/>
      <c r="L41" s="1000"/>
      <c r="M41" s="1000"/>
      <c r="N41" s="57"/>
      <c r="O41" s="12"/>
      <c r="P41" s="10"/>
    </row>
    <row r="42" spans="1:16" customFormat="1" ht="15.6" customHeight="1">
      <c r="A42" s="1096" t="s">
        <v>220</v>
      </c>
      <c r="B42" s="1096"/>
      <c r="C42" s="1096"/>
      <c r="D42" s="1096"/>
      <c r="E42" s="1096"/>
      <c r="F42" s="1096"/>
      <c r="G42" s="1096"/>
      <c r="H42" s="1096"/>
      <c r="I42" s="1096"/>
      <c r="J42" s="1096"/>
      <c r="K42" s="1096"/>
      <c r="L42" s="1096"/>
      <c r="M42" s="1096"/>
    </row>
    <row r="43" spans="1:16" ht="15.6" customHeight="1">
      <c r="A43" s="1096" t="s">
        <v>182</v>
      </c>
      <c r="B43" s="1096"/>
      <c r="C43" s="1096"/>
      <c r="D43" s="1096"/>
      <c r="E43" s="1096"/>
      <c r="F43" s="1096"/>
      <c r="G43" s="1096"/>
      <c r="H43" s="1096"/>
      <c r="I43" s="1096"/>
      <c r="J43" s="1096"/>
      <c r="K43" s="1096"/>
      <c r="L43" s="1096"/>
      <c r="M43" s="1096"/>
    </row>
    <row r="44" spans="1:16" s="83" customFormat="1" ht="6" customHeight="1" thickBot="1">
      <c r="B44" s="70"/>
      <c r="D44" s="14"/>
      <c r="E44" s="87"/>
      <c r="F44" s="14"/>
      <c r="G44" s="12"/>
      <c r="H44" s="12"/>
      <c r="I44" s="12"/>
      <c r="J44" s="12"/>
      <c r="K44" s="12"/>
      <c r="L44" s="12"/>
      <c r="M44" s="12"/>
      <c r="N44" s="12"/>
    </row>
    <row r="45" spans="1:16" s="28" customFormat="1" ht="20.100000000000001" customHeight="1" thickBot="1">
      <c r="A45" s="1097" t="s">
        <v>88</v>
      </c>
      <c r="B45" s="1098"/>
      <c r="C45" s="1098"/>
      <c r="D45" s="1098"/>
      <c r="E45" s="1098"/>
      <c r="F45" s="1098"/>
      <c r="G45" s="1098"/>
      <c r="H45" s="1098"/>
      <c r="I45" s="1098"/>
      <c r="J45" s="1098"/>
      <c r="K45" s="1098"/>
      <c r="L45" s="1098"/>
      <c r="M45" s="1098"/>
      <c r="N45" s="1099"/>
      <c r="O45" s="141"/>
      <c r="P45" s="141"/>
    </row>
    <row r="46" spans="1:16" s="28" customFormat="1" ht="24.9" customHeight="1">
      <c r="B46" s="70"/>
      <c r="D46" s="14"/>
      <c r="E46" s="87"/>
      <c r="F46" s="14"/>
      <c r="G46" s="14"/>
      <c r="H46" s="14"/>
      <c r="K46" s="12"/>
      <c r="L46" s="175"/>
      <c r="M46" s="12"/>
      <c r="N46" s="12"/>
    </row>
    <row r="47" spans="1:16" s="28" customFormat="1" ht="24.9" customHeight="1">
      <c r="B47" s="70"/>
      <c r="D47" s="14"/>
      <c r="E47" s="87"/>
      <c r="F47" s="14"/>
      <c r="G47" s="14"/>
      <c r="H47" s="14"/>
      <c r="K47" s="12"/>
      <c r="L47" s="175"/>
      <c r="M47" s="12"/>
      <c r="N47" s="12"/>
    </row>
    <row r="48" spans="1:16" s="28" customFormat="1">
      <c r="B48" s="70"/>
    </row>
  </sheetData>
  <customSheetViews>
    <customSheetView guid="{48AA688A-17AE-4186-B216-800F4482A837}" fitToPage="1" showRuler="0">
      <selection activeCell="A3" sqref="A3:L3"/>
      <pageMargins left="0.75" right="0.75" top="1" bottom="1" header="0.75" footer="0.5"/>
      <printOptions horizontalCentered="1"/>
      <pageSetup scale="92" firstPageNumber="4" orientation="landscape" horizontalDpi="4294967292" verticalDpi="4294967292" r:id="rId1"/>
      <headerFooter alignWithMargins="0">
        <oddHeader>&amp;R&amp;"Palatino,Bold"ATTACHMENT 3</oddHeader>
        <oddFooter>&amp;L&amp;"Palatino,Italic"&amp;D&amp;C3-C&amp;R&amp;"Palatino,Italic"City of Orange</oddFooter>
      </headerFooter>
    </customSheetView>
  </customSheetViews>
  <mergeCells count="32">
    <mergeCell ref="B1:N1"/>
    <mergeCell ref="A3:N3"/>
    <mergeCell ref="I2:N2"/>
    <mergeCell ref="A6:N6"/>
    <mergeCell ref="I9:I10"/>
    <mergeCell ref="J9:J10"/>
    <mergeCell ref="K9:K10"/>
    <mergeCell ref="A42:M42"/>
    <mergeCell ref="A41:M41"/>
    <mergeCell ref="A4:N4"/>
    <mergeCell ref="G32:M32"/>
    <mergeCell ref="G30:G31"/>
    <mergeCell ref="G29:M29"/>
    <mergeCell ref="H30:H31"/>
    <mergeCell ref="I30:I31"/>
    <mergeCell ref="L30:L31"/>
    <mergeCell ref="A45:N45"/>
    <mergeCell ref="L9:L10"/>
    <mergeCell ref="M9:M10"/>
    <mergeCell ref="G11:M11"/>
    <mergeCell ref="B8:B10"/>
    <mergeCell ref="B29:B31"/>
    <mergeCell ref="K30:K31"/>
    <mergeCell ref="E29:E31"/>
    <mergeCell ref="G8:M8"/>
    <mergeCell ref="G9:G10"/>
    <mergeCell ref="E8:E10"/>
    <mergeCell ref="H9:H10"/>
    <mergeCell ref="M30:M31"/>
    <mergeCell ref="J30:J31"/>
    <mergeCell ref="A26:N27"/>
    <mergeCell ref="A43:M43"/>
  </mergeCells>
  <phoneticPr fontId="7" type="noConversion"/>
  <printOptions horizontalCentered="1"/>
  <pageMargins left="0.75" right="0.75" top="1.03" bottom="1" header="0.75" footer="0.5"/>
  <pageSetup scale="68" orientation="landscape" useFirstPageNumber="1" horizontalDpi="4294967292" verticalDpi="4294967292" r:id="rId2"/>
  <headerFooter alignWithMargins="0">
    <oddHeader>&amp;R&amp;"Book Antiqua,Bold"DRAFT
ATTACHMENT 3</oddHeader>
    <oddFooter>&amp;L&amp;"Book Antiqua,Italic"&amp;D&amp;C&amp;"Book Antiqua,Regular"&amp;A&amp;R&amp;"Book Antiqua,Italic"City of Beverly Hills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51"/>
  <sheetViews>
    <sheetView topLeftCell="A22" zoomScale="75" zoomScaleNormal="75" workbookViewId="0">
      <selection activeCell="S13" sqref="S13"/>
    </sheetView>
  </sheetViews>
  <sheetFormatPr defaultColWidth="11" defaultRowHeight="15.6"/>
  <cols>
    <col min="1" max="1" width="1.59765625" style="10" customWidth="1"/>
    <col min="2" max="2" width="7.5" style="66" customWidth="1"/>
    <col min="3" max="4" width="1.59765625" style="10" customWidth="1"/>
    <col min="5" max="5" width="48.3984375" style="10" customWidth="1"/>
    <col min="6" max="7" width="1.59765625" style="10" customWidth="1"/>
    <col min="8" max="14" width="10.59765625" style="10" customWidth="1"/>
    <col min="15" max="16" width="1.59765625" style="10" customWidth="1"/>
    <col min="17" max="17" width="12.19921875" style="10" customWidth="1"/>
    <col min="18" max="18" width="1.59765625" style="10" customWidth="1"/>
    <col min="19" max="19" width="2" style="10" customWidth="1"/>
    <col min="20" max="16384" width="11" style="10"/>
  </cols>
  <sheetData>
    <row r="1" spans="1:20">
      <c r="B1" s="995" t="s">
        <v>62</v>
      </c>
      <c r="C1" s="1139"/>
      <c r="D1" s="1139"/>
      <c r="E1" s="1139"/>
      <c r="F1" s="1139"/>
      <c r="G1" s="1139"/>
      <c r="H1" s="1139"/>
      <c r="I1" s="1139"/>
      <c r="J1" s="1139"/>
      <c r="K1" s="1139"/>
      <c r="L1" s="1139"/>
      <c r="M1" s="1139"/>
      <c r="N1" s="1139"/>
    </row>
    <row r="2" spans="1:20">
      <c r="B2" s="64"/>
      <c r="C2" s="65"/>
      <c r="D2" s="65"/>
      <c r="E2" s="65"/>
      <c r="F2" s="65"/>
      <c r="G2" s="65"/>
      <c r="H2" s="99" t="s">
        <v>24</v>
      </c>
      <c r="I2" s="1140">
        <f>+'3-A'!H3</f>
        <v>0</v>
      </c>
      <c r="J2" s="1141"/>
      <c r="K2" s="1141"/>
      <c r="L2" s="1141"/>
      <c r="M2" s="1141"/>
      <c r="N2" s="1141"/>
      <c r="Q2" s="149"/>
      <c r="R2" s="149"/>
      <c r="S2" s="149"/>
      <c r="T2" s="149"/>
    </row>
    <row r="3" spans="1:20">
      <c r="A3" s="1064" t="s">
        <v>208</v>
      </c>
      <c r="B3" s="1064"/>
      <c r="C3" s="1064"/>
      <c r="D3" s="1064"/>
      <c r="E3" s="1064"/>
      <c r="F3" s="1064"/>
      <c r="G3" s="1064"/>
      <c r="H3" s="1064"/>
      <c r="I3" s="1064"/>
      <c r="J3" s="1064"/>
      <c r="K3" s="1064"/>
      <c r="L3" s="1064"/>
      <c r="M3" s="1064"/>
      <c r="N3" s="1064"/>
      <c r="O3" s="1064"/>
      <c r="Q3" s="149"/>
      <c r="R3" s="149"/>
      <c r="S3" s="149"/>
      <c r="T3" s="149"/>
    </row>
    <row r="4" spans="1:20">
      <c r="A4" s="97"/>
      <c r="B4" s="97"/>
      <c r="C4" s="97"/>
      <c r="D4" s="97"/>
      <c r="E4" s="97"/>
      <c r="F4" s="97"/>
      <c r="G4" s="97"/>
      <c r="H4" s="97"/>
      <c r="I4" s="97"/>
      <c r="J4" s="97"/>
      <c r="K4" s="97"/>
      <c r="L4" s="97"/>
      <c r="M4" s="97"/>
      <c r="N4" s="97"/>
      <c r="O4" s="97"/>
      <c r="Q4" s="149"/>
      <c r="R4" s="149"/>
      <c r="S4" s="149"/>
      <c r="T4" s="149"/>
    </row>
    <row r="5" spans="1:20">
      <c r="A5" s="1065" t="s">
        <v>197</v>
      </c>
      <c r="B5" s="1065"/>
      <c r="C5" s="1065"/>
      <c r="D5" s="1065"/>
      <c r="E5" s="1065"/>
      <c r="F5" s="1065"/>
      <c r="G5" s="1065"/>
      <c r="H5" s="1065"/>
      <c r="I5" s="1065"/>
      <c r="J5" s="1065"/>
      <c r="K5" s="1065"/>
      <c r="L5" s="1065"/>
      <c r="M5" s="1065"/>
      <c r="N5" s="1065"/>
      <c r="O5" s="1065"/>
      <c r="P5" s="1065"/>
      <c r="Q5" s="1065"/>
      <c r="R5" s="1065"/>
      <c r="S5" s="149"/>
      <c r="T5" s="149"/>
    </row>
    <row r="6" spans="1:20">
      <c r="A6" s="257"/>
      <c r="B6" s="257"/>
      <c r="C6" s="257"/>
      <c r="D6" s="257"/>
      <c r="E6" s="257"/>
      <c r="F6" s="257"/>
      <c r="G6" s="257"/>
      <c r="H6" s="257"/>
      <c r="I6" s="257"/>
      <c r="J6" s="257"/>
      <c r="K6" s="257"/>
      <c r="L6" s="257"/>
      <c r="M6" s="257"/>
      <c r="N6" s="257"/>
      <c r="O6" s="257"/>
      <c r="P6" s="257"/>
      <c r="Q6" s="257"/>
      <c r="R6" s="257"/>
      <c r="S6" s="149"/>
      <c r="T6" s="149"/>
    </row>
    <row r="7" spans="1:20">
      <c r="A7" s="1138" t="s">
        <v>183</v>
      </c>
      <c r="B7" s="1138"/>
      <c r="C7" s="1138"/>
      <c r="D7" s="1138"/>
      <c r="E7" s="1138"/>
      <c r="F7" s="1138"/>
      <c r="G7" s="1138"/>
      <c r="H7" s="1138"/>
      <c r="I7" s="1138"/>
      <c r="J7" s="1138"/>
      <c r="K7" s="1138"/>
      <c r="L7" s="1138"/>
      <c r="M7" s="1138"/>
      <c r="N7" s="1138"/>
      <c r="O7" s="1138"/>
      <c r="P7" s="1138"/>
      <c r="Q7" s="1138"/>
      <c r="R7" s="1138"/>
    </row>
    <row r="8" spans="1:20" ht="6.6" customHeight="1">
      <c r="A8" s="20"/>
      <c r="B8" s="67"/>
      <c r="C8" s="19"/>
      <c r="D8" s="20"/>
      <c r="E8" s="18"/>
      <c r="F8" s="18"/>
      <c r="G8" s="20"/>
      <c r="H8" s="18"/>
      <c r="I8" s="18"/>
      <c r="J8" s="18"/>
      <c r="K8" s="18"/>
      <c r="L8" s="18"/>
      <c r="M8" s="18"/>
      <c r="N8" s="18"/>
      <c r="O8" s="19"/>
      <c r="P8" s="18"/>
      <c r="Q8" s="18"/>
      <c r="R8" s="19"/>
    </row>
    <row r="9" spans="1:20" ht="15.6" customHeight="1">
      <c r="A9" s="27"/>
      <c r="B9" s="1142" t="s">
        <v>0</v>
      </c>
      <c r="C9" s="29"/>
      <c r="D9" s="13"/>
      <c r="E9" s="1144" t="s">
        <v>14</v>
      </c>
      <c r="F9" s="28"/>
      <c r="G9" s="13"/>
      <c r="H9" s="1146" t="s">
        <v>60</v>
      </c>
      <c r="I9" s="1146"/>
      <c r="J9" s="1146"/>
      <c r="K9" s="1146"/>
      <c r="L9" s="1146"/>
      <c r="M9" s="1146"/>
      <c r="N9" s="1146"/>
      <c r="O9" s="29"/>
      <c r="P9" s="28"/>
      <c r="Q9" s="1147" t="s">
        <v>20</v>
      </c>
      <c r="R9" s="29"/>
    </row>
    <row r="10" spans="1:20">
      <c r="A10" s="27"/>
      <c r="B10" s="1143"/>
      <c r="C10" s="29"/>
      <c r="D10" s="13"/>
      <c r="E10" s="1145"/>
      <c r="F10" s="28"/>
      <c r="G10" s="13"/>
      <c r="H10" s="130">
        <v>1</v>
      </c>
      <c r="I10" s="130">
        <v>2</v>
      </c>
      <c r="J10" s="130">
        <v>3</v>
      </c>
      <c r="K10" s="130">
        <v>4</v>
      </c>
      <c r="L10" s="130">
        <v>5</v>
      </c>
      <c r="M10" s="130">
        <v>6</v>
      </c>
      <c r="N10" s="130">
        <v>7</v>
      </c>
      <c r="O10" s="29"/>
      <c r="P10" s="28"/>
      <c r="Q10" s="1148"/>
      <c r="R10" s="29"/>
    </row>
    <row r="11" spans="1:20" ht="6.6" customHeight="1">
      <c r="A11" s="25"/>
      <c r="B11" s="68"/>
      <c r="C11" s="24"/>
      <c r="D11" s="16"/>
      <c r="E11" s="36"/>
      <c r="F11" s="24"/>
      <c r="G11" s="16"/>
      <c r="H11" s="48"/>
      <c r="I11" s="48"/>
      <c r="J11" s="48"/>
      <c r="K11" s="48"/>
      <c r="L11" s="48"/>
      <c r="M11" s="48"/>
      <c r="N11" s="48"/>
      <c r="O11" s="24"/>
      <c r="P11" s="17"/>
      <c r="Q11" s="17"/>
      <c r="R11" s="24"/>
    </row>
    <row r="12" spans="1:20" ht="16.95" customHeight="1">
      <c r="A12" s="294"/>
      <c r="B12" s="169">
        <v>1</v>
      </c>
      <c r="C12" s="305"/>
      <c r="D12" s="312"/>
      <c r="E12" s="158" t="s">
        <v>58</v>
      </c>
      <c r="F12" s="305"/>
      <c r="G12" s="312"/>
      <c r="H12" s="347"/>
      <c r="I12" s="348"/>
      <c r="J12" s="348"/>
      <c r="K12" s="348"/>
      <c r="L12" s="348"/>
      <c r="M12" s="348"/>
      <c r="N12" s="298"/>
      <c r="O12" s="305"/>
      <c r="P12" s="294"/>
      <c r="Q12" s="345"/>
      <c r="R12" s="305"/>
    </row>
    <row r="13" spans="1:20" ht="16.95" customHeight="1">
      <c r="A13" s="303"/>
      <c r="B13" s="277">
        <v>2</v>
      </c>
      <c r="C13" s="308"/>
      <c r="D13" s="315"/>
      <c r="E13" s="437" t="s">
        <v>90</v>
      </c>
      <c r="F13" s="308"/>
      <c r="G13" s="315"/>
      <c r="H13" s="349">
        <v>54</v>
      </c>
      <c r="I13" s="350">
        <v>17</v>
      </c>
      <c r="J13" s="350">
        <v>6</v>
      </c>
      <c r="K13" s="350">
        <v>1</v>
      </c>
      <c r="L13" s="350">
        <v>2</v>
      </c>
      <c r="M13" s="350">
        <v>0</v>
      </c>
      <c r="N13" s="328">
        <v>1</v>
      </c>
      <c r="O13" s="308"/>
      <c r="P13" s="303"/>
      <c r="Q13" s="329">
        <f>SUM(H13:N13)</f>
        <v>81</v>
      </c>
      <c r="R13" s="308"/>
    </row>
    <row r="14" spans="1:20" ht="16.95" customHeight="1">
      <c r="A14" s="300"/>
      <c r="B14" s="170">
        <v>3</v>
      </c>
      <c r="C14" s="306"/>
      <c r="D14" s="313"/>
      <c r="E14" s="438" t="s">
        <v>73</v>
      </c>
      <c r="F14" s="306"/>
      <c r="G14" s="313"/>
      <c r="H14" s="349">
        <v>48</v>
      </c>
      <c r="I14" s="350">
        <v>31</v>
      </c>
      <c r="J14" s="350">
        <v>38</v>
      </c>
      <c r="K14" s="350">
        <v>11</v>
      </c>
      <c r="L14" s="350">
        <v>16</v>
      </c>
      <c r="M14" s="350">
        <v>8</v>
      </c>
      <c r="N14" s="328">
        <v>5</v>
      </c>
      <c r="O14" s="306"/>
      <c r="P14" s="300"/>
      <c r="Q14" s="329">
        <f t="shared" ref="Q14:Q23" si="0">SUM(H14:N14)</f>
        <v>157</v>
      </c>
      <c r="R14" s="306"/>
    </row>
    <row r="15" spans="1:20" ht="16.95" customHeight="1">
      <c r="A15" s="300"/>
      <c r="B15" s="170">
        <v>4</v>
      </c>
      <c r="C15" s="306"/>
      <c r="D15" s="313"/>
      <c r="E15" s="438" t="s">
        <v>74</v>
      </c>
      <c r="F15" s="306"/>
      <c r="G15" s="313"/>
      <c r="H15" s="349">
        <v>118</v>
      </c>
      <c r="I15" s="350">
        <v>135</v>
      </c>
      <c r="J15" s="350">
        <v>148</v>
      </c>
      <c r="K15" s="350">
        <v>45</v>
      </c>
      <c r="L15" s="350">
        <v>95</v>
      </c>
      <c r="M15" s="350">
        <v>33</v>
      </c>
      <c r="N15" s="328">
        <v>7</v>
      </c>
      <c r="O15" s="306"/>
      <c r="P15" s="300"/>
      <c r="Q15" s="329">
        <f t="shared" si="0"/>
        <v>581</v>
      </c>
      <c r="R15" s="306"/>
    </row>
    <row r="16" spans="1:20" ht="16.95" customHeight="1">
      <c r="A16" s="300"/>
      <c r="B16" s="170">
        <v>5</v>
      </c>
      <c r="C16" s="306"/>
      <c r="D16" s="313"/>
      <c r="E16" s="438" t="s">
        <v>75</v>
      </c>
      <c r="F16" s="306"/>
      <c r="G16" s="313"/>
      <c r="H16" s="349">
        <v>15</v>
      </c>
      <c r="I16" s="350">
        <v>16</v>
      </c>
      <c r="J16" s="350">
        <v>35</v>
      </c>
      <c r="K16" s="350">
        <v>8</v>
      </c>
      <c r="L16" s="350">
        <v>64</v>
      </c>
      <c r="M16" s="350">
        <v>18</v>
      </c>
      <c r="N16" s="328">
        <v>6</v>
      </c>
      <c r="O16" s="306"/>
      <c r="P16" s="300"/>
      <c r="Q16" s="329">
        <f t="shared" si="0"/>
        <v>162</v>
      </c>
      <c r="R16" s="306"/>
    </row>
    <row r="17" spans="1:18" ht="16.95" customHeight="1">
      <c r="A17" s="300"/>
      <c r="B17" s="170">
        <v>6</v>
      </c>
      <c r="C17" s="306"/>
      <c r="D17" s="313"/>
      <c r="E17" s="438" t="s">
        <v>76</v>
      </c>
      <c r="F17" s="306"/>
      <c r="G17" s="313"/>
      <c r="H17" s="349">
        <v>0</v>
      </c>
      <c r="I17" s="350">
        <v>1</v>
      </c>
      <c r="J17" s="350">
        <v>2</v>
      </c>
      <c r="K17" s="350">
        <v>0</v>
      </c>
      <c r="L17" s="350">
        <v>1</v>
      </c>
      <c r="M17" s="350">
        <v>0</v>
      </c>
      <c r="N17" s="328">
        <v>0</v>
      </c>
      <c r="O17" s="306"/>
      <c r="P17" s="300"/>
      <c r="Q17" s="329">
        <f t="shared" si="0"/>
        <v>4</v>
      </c>
      <c r="R17" s="306"/>
    </row>
    <row r="18" spans="1:18" ht="16.95" customHeight="1">
      <c r="A18" s="159"/>
      <c r="B18" s="170">
        <v>7</v>
      </c>
      <c r="C18" s="161"/>
      <c r="D18" s="340"/>
      <c r="E18" s="327" t="s">
        <v>179</v>
      </c>
      <c r="F18" s="306"/>
      <c r="G18" s="313"/>
      <c r="H18" s="349"/>
      <c r="I18" s="350"/>
      <c r="J18" s="350"/>
      <c r="K18" s="350"/>
      <c r="L18" s="350"/>
      <c r="M18" s="350"/>
      <c r="N18" s="328"/>
      <c r="O18" s="161"/>
      <c r="P18" s="159"/>
      <c r="Q18" s="329"/>
      <c r="R18" s="161"/>
    </row>
    <row r="19" spans="1:18" ht="16.95" customHeight="1">
      <c r="A19" s="336"/>
      <c r="B19" s="277">
        <v>8</v>
      </c>
      <c r="C19" s="337"/>
      <c r="D19" s="341"/>
      <c r="E19" s="439" t="s">
        <v>173</v>
      </c>
      <c r="F19" s="342"/>
      <c r="G19" s="341"/>
      <c r="H19" s="359">
        <v>5</v>
      </c>
      <c r="I19" s="350">
        <v>4</v>
      </c>
      <c r="J19" s="350">
        <v>1</v>
      </c>
      <c r="K19" s="350">
        <v>0</v>
      </c>
      <c r="L19" s="350">
        <v>1</v>
      </c>
      <c r="M19" s="350">
        <v>0</v>
      </c>
      <c r="N19" s="359">
        <v>0</v>
      </c>
      <c r="O19" s="343"/>
      <c r="P19" s="183"/>
      <c r="Q19" s="432">
        <f t="shared" si="0"/>
        <v>11</v>
      </c>
      <c r="R19" s="346"/>
    </row>
    <row r="20" spans="1:18" ht="16.95" customHeight="1">
      <c r="A20" s="336"/>
      <c r="B20" s="277">
        <v>9</v>
      </c>
      <c r="C20" s="337"/>
      <c r="D20" s="341"/>
      <c r="E20" s="439" t="s">
        <v>174</v>
      </c>
      <c r="F20" s="342"/>
      <c r="G20" s="341"/>
      <c r="H20" s="359">
        <v>3</v>
      </c>
      <c r="I20" s="350">
        <v>2</v>
      </c>
      <c r="J20" s="350">
        <v>1</v>
      </c>
      <c r="K20" s="350">
        <v>1</v>
      </c>
      <c r="L20" s="350">
        <v>2</v>
      </c>
      <c r="M20" s="350">
        <v>0</v>
      </c>
      <c r="N20" s="359">
        <v>0</v>
      </c>
      <c r="O20" s="343"/>
      <c r="P20" s="183"/>
      <c r="Q20" s="432">
        <f t="shared" si="0"/>
        <v>9</v>
      </c>
      <c r="R20" s="346"/>
    </row>
    <row r="21" spans="1:18" ht="16.95" customHeight="1">
      <c r="A21" s="336"/>
      <c r="B21" s="277">
        <v>10</v>
      </c>
      <c r="C21" s="337"/>
      <c r="D21" s="341"/>
      <c r="E21" s="439" t="s">
        <v>175</v>
      </c>
      <c r="F21" s="342"/>
      <c r="G21" s="341"/>
      <c r="H21" s="359">
        <v>13</v>
      </c>
      <c r="I21" s="350">
        <v>7</v>
      </c>
      <c r="J21" s="350">
        <v>11</v>
      </c>
      <c r="K21" s="350">
        <v>4</v>
      </c>
      <c r="L21" s="350">
        <v>21</v>
      </c>
      <c r="M21" s="350">
        <v>4</v>
      </c>
      <c r="N21" s="359">
        <v>0</v>
      </c>
      <c r="O21" s="343"/>
      <c r="P21" s="183"/>
      <c r="Q21" s="432">
        <f t="shared" si="0"/>
        <v>60</v>
      </c>
      <c r="R21" s="346"/>
    </row>
    <row r="22" spans="1:18" ht="16.95" customHeight="1">
      <c r="A22" s="336"/>
      <c r="B22" s="277">
        <v>11</v>
      </c>
      <c r="C22" s="337"/>
      <c r="D22" s="341"/>
      <c r="E22" s="439" t="s">
        <v>75</v>
      </c>
      <c r="F22" s="342"/>
      <c r="G22" s="341"/>
      <c r="H22" s="359">
        <v>0</v>
      </c>
      <c r="I22" s="350">
        <v>0</v>
      </c>
      <c r="J22" s="350">
        <v>1</v>
      </c>
      <c r="K22" s="350">
        <v>0</v>
      </c>
      <c r="L22" s="350">
        <v>4</v>
      </c>
      <c r="M22" s="350">
        <v>4</v>
      </c>
      <c r="N22" s="359">
        <v>0</v>
      </c>
      <c r="O22" s="343"/>
      <c r="P22" s="183"/>
      <c r="Q22" s="432">
        <f t="shared" si="0"/>
        <v>9</v>
      </c>
      <c r="R22" s="346"/>
    </row>
    <row r="23" spans="1:18" ht="16.95" customHeight="1">
      <c r="A23" s="336"/>
      <c r="B23" s="277">
        <v>12</v>
      </c>
      <c r="C23" s="337"/>
      <c r="D23" s="341"/>
      <c r="E23" s="279" t="s">
        <v>215</v>
      </c>
      <c r="F23" s="342"/>
      <c r="G23" s="341"/>
      <c r="H23" s="359">
        <v>171</v>
      </c>
      <c r="I23" s="350" t="s">
        <v>68</v>
      </c>
      <c r="J23" s="350" t="s">
        <v>68</v>
      </c>
      <c r="K23" s="350" t="s">
        <v>68</v>
      </c>
      <c r="L23" s="350" t="s">
        <v>68</v>
      </c>
      <c r="M23" s="350" t="s">
        <v>68</v>
      </c>
      <c r="N23" s="449" t="s">
        <v>68</v>
      </c>
      <c r="O23" s="343"/>
      <c r="P23" s="183"/>
      <c r="Q23" s="432">
        <f t="shared" si="0"/>
        <v>171</v>
      </c>
      <c r="R23" s="346"/>
    </row>
    <row r="24" spans="1:18" ht="16.95" customHeight="1">
      <c r="A24" s="159"/>
      <c r="B24" s="170">
        <v>13</v>
      </c>
      <c r="C24" s="161"/>
      <c r="D24" s="340"/>
      <c r="E24" s="224" t="s">
        <v>124</v>
      </c>
      <c r="F24" s="306"/>
      <c r="G24" s="313"/>
      <c r="H24" s="192">
        <v>16</v>
      </c>
      <c r="I24" s="448">
        <v>44</v>
      </c>
      <c r="J24" s="448">
        <v>66</v>
      </c>
      <c r="K24" s="448">
        <v>22</v>
      </c>
      <c r="L24" s="448">
        <v>31</v>
      </c>
      <c r="M24" s="448">
        <v>11</v>
      </c>
      <c r="N24" s="192">
        <v>1</v>
      </c>
      <c r="O24" s="161"/>
      <c r="P24" s="159"/>
      <c r="Q24" s="329">
        <f t="shared" ref="Q24" si="1">SUM(H24:N24)</f>
        <v>191</v>
      </c>
      <c r="R24" s="161"/>
    </row>
    <row r="25" spans="1:18" ht="6.6" customHeight="1">
      <c r="A25" s="154"/>
      <c r="B25" s="256"/>
      <c r="C25" s="157"/>
      <c r="D25" s="154"/>
      <c r="E25" s="162"/>
      <c r="F25" s="157"/>
      <c r="G25" s="154"/>
      <c r="H25" s="344"/>
      <c r="I25" s="344"/>
      <c r="J25" s="344"/>
      <c r="K25" s="344"/>
      <c r="L25" s="344"/>
      <c r="M25" s="344"/>
      <c r="N25" s="344"/>
      <c r="O25" s="157"/>
      <c r="P25" s="154"/>
      <c r="Q25" s="238"/>
      <c r="R25" s="157"/>
    </row>
    <row r="26" spans="1:18" ht="7.5" customHeight="1"/>
    <row r="27" spans="1:18" ht="18.600000000000001" customHeight="1">
      <c r="A27" s="1138" t="s">
        <v>184</v>
      </c>
      <c r="B27" s="1138"/>
      <c r="C27" s="1138"/>
      <c r="D27" s="1138"/>
      <c r="E27" s="1138"/>
      <c r="F27" s="1138"/>
      <c r="G27" s="1138"/>
      <c r="H27" s="1138"/>
      <c r="I27" s="1138"/>
      <c r="J27" s="1138"/>
      <c r="K27" s="1138"/>
      <c r="L27" s="1138"/>
      <c r="M27" s="1138"/>
      <c r="N27" s="1138"/>
      <c r="O27" s="1138"/>
      <c r="P27" s="1138"/>
      <c r="Q27" s="1138"/>
      <c r="R27" s="1138"/>
    </row>
    <row r="28" spans="1:18" ht="7.5" customHeight="1">
      <c r="A28" s="20"/>
      <c r="B28" s="67"/>
      <c r="C28" s="19"/>
      <c r="D28" s="20"/>
      <c r="E28" s="18"/>
      <c r="F28" s="18"/>
      <c r="G28" s="20"/>
      <c r="H28" s="18"/>
      <c r="I28" s="18"/>
      <c r="J28" s="18"/>
      <c r="K28" s="18"/>
      <c r="L28" s="18"/>
      <c r="M28" s="18"/>
      <c r="N28" s="18"/>
      <c r="O28" s="19"/>
      <c r="P28" s="18"/>
      <c r="Q28" s="18"/>
      <c r="R28" s="19"/>
    </row>
    <row r="29" spans="1:18">
      <c r="A29" s="27"/>
      <c r="B29" s="1142" t="s">
        <v>0</v>
      </c>
      <c r="C29" s="29"/>
      <c r="D29" s="13"/>
      <c r="E29" s="1144" t="s">
        <v>14</v>
      </c>
      <c r="F29" s="28"/>
      <c r="G29" s="13"/>
      <c r="H29" s="1146" t="s">
        <v>60</v>
      </c>
      <c r="I29" s="1146"/>
      <c r="J29" s="1146"/>
      <c r="K29" s="1146"/>
      <c r="L29" s="1146"/>
      <c r="M29" s="1146"/>
      <c r="N29" s="1146"/>
      <c r="O29" s="29"/>
      <c r="P29" s="28"/>
      <c r="Q29" s="1147" t="s">
        <v>133</v>
      </c>
      <c r="R29" s="29"/>
    </row>
    <row r="30" spans="1:18">
      <c r="A30" s="27"/>
      <c r="B30" s="1143"/>
      <c r="C30" s="29"/>
      <c r="D30" s="13"/>
      <c r="E30" s="1145"/>
      <c r="F30" s="28"/>
      <c r="G30" s="13"/>
      <c r="H30" s="130">
        <v>1</v>
      </c>
      <c r="I30" s="130">
        <v>2</v>
      </c>
      <c r="J30" s="130">
        <v>3</v>
      </c>
      <c r="K30" s="130">
        <v>4</v>
      </c>
      <c r="L30" s="130">
        <v>5</v>
      </c>
      <c r="M30" s="130">
        <v>6</v>
      </c>
      <c r="N30" s="130">
        <v>7</v>
      </c>
      <c r="O30" s="29"/>
      <c r="P30" s="28"/>
      <c r="Q30" s="1148"/>
      <c r="R30" s="29"/>
    </row>
    <row r="31" spans="1:18" ht="7.5" customHeight="1">
      <c r="A31" s="25"/>
      <c r="B31" s="68"/>
      <c r="C31" s="24"/>
      <c r="D31" s="16"/>
      <c r="E31" s="36"/>
      <c r="F31" s="24"/>
      <c r="G31" s="16"/>
      <c r="H31" s="48"/>
      <c r="I31" s="48"/>
      <c r="J31" s="48"/>
      <c r="K31" s="48"/>
      <c r="L31" s="48"/>
      <c r="M31" s="48"/>
      <c r="N31" s="48"/>
      <c r="O31" s="24"/>
      <c r="P31" s="17"/>
      <c r="Q31" s="17"/>
      <c r="R31" s="24"/>
    </row>
    <row r="32" spans="1:18" s="28" customFormat="1">
      <c r="A32" s="294"/>
      <c r="B32" s="169">
        <v>14</v>
      </c>
      <c r="C32" s="305"/>
      <c r="D32" s="312"/>
      <c r="E32" s="158" t="s">
        <v>58</v>
      </c>
      <c r="F32" s="305"/>
      <c r="G32" s="312"/>
      <c r="H32" s="347"/>
      <c r="I32" s="348"/>
      <c r="J32" s="348"/>
      <c r="K32" s="348"/>
      <c r="L32" s="348"/>
      <c r="M32" s="348"/>
      <c r="N32" s="298"/>
      <c r="O32" s="305"/>
      <c r="P32" s="294"/>
      <c r="Q32" s="345"/>
      <c r="R32" s="305"/>
    </row>
    <row r="33" spans="1:18" s="28" customFormat="1">
      <c r="A33" s="303"/>
      <c r="B33" s="277">
        <v>15</v>
      </c>
      <c r="C33" s="308"/>
      <c r="D33" s="315"/>
      <c r="E33" s="437" t="s">
        <v>90</v>
      </c>
      <c r="F33" s="308"/>
      <c r="G33" s="315"/>
      <c r="H33" s="440">
        <f>ROUND(H13*'3-B - NOT USED'!G13,0)</f>
        <v>3293</v>
      </c>
      <c r="I33" s="440">
        <f>ROUND(I13*'3-B - NOT USED'!H13,0)</f>
        <v>1720</v>
      </c>
      <c r="J33" s="440">
        <f>ROUND(J13*'3-B - NOT USED'!I13,0)</f>
        <v>835</v>
      </c>
      <c r="K33" s="440">
        <f>ROUND(K13*'3-B - NOT USED'!J13,0)</f>
        <v>176</v>
      </c>
      <c r="L33" s="440">
        <f>ROUND(L13*'3-B - NOT USED'!K13,0)</f>
        <v>421</v>
      </c>
      <c r="M33" s="440">
        <f>ROUND(M13*'3-B - NOT USED'!L13,0)</f>
        <v>0</v>
      </c>
      <c r="N33" s="441">
        <f>ROUND(N13*'3-B - NOT USED'!M13,0)</f>
        <v>331</v>
      </c>
      <c r="O33" s="308"/>
      <c r="P33" s="303"/>
      <c r="Q33" s="329">
        <f>SUM(H33:N33)</f>
        <v>6776</v>
      </c>
      <c r="R33" s="308"/>
    </row>
    <row r="34" spans="1:18" s="28" customFormat="1">
      <c r="A34" s="300"/>
      <c r="B34" s="170">
        <v>16</v>
      </c>
      <c r="C34" s="306"/>
      <c r="D34" s="313"/>
      <c r="E34" s="438" t="s">
        <v>73</v>
      </c>
      <c r="F34" s="306"/>
      <c r="G34" s="313"/>
      <c r="H34" s="440">
        <f>ROUND(H14*'3-B - NOT USED'!G14,0)</f>
        <v>3249</v>
      </c>
      <c r="I34" s="440">
        <f>ROUND(I14*'3-B - NOT USED'!H14,0)</f>
        <v>3459</v>
      </c>
      <c r="J34" s="440">
        <f>ROUND(J14*'3-B - NOT USED'!I14,0)</f>
        <v>5822</v>
      </c>
      <c r="K34" s="440">
        <f>ROUND(K14*'3-B - NOT USED'!J14,0)</f>
        <v>2135</v>
      </c>
      <c r="L34" s="440">
        <f>ROUND(L14*'3-B - NOT USED'!K14,0)</f>
        <v>3737</v>
      </c>
      <c r="M34" s="440">
        <f>ROUND(M14*'3-B - NOT USED'!L14,0)</f>
        <v>2172</v>
      </c>
      <c r="N34" s="441">
        <f>ROUND(N14*'3-B - NOT USED'!M14,0)</f>
        <v>1826</v>
      </c>
      <c r="O34" s="306"/>
      <c r="P34" s="300"/>
      <c r="Q34" s="329">
        <f t="shared" ref="Q34:Q44" si="2">SUM(H34:N34)</f>
        <v>22400</v>
      </c>
      <c r="R34" s="306"/>
    </row>
    <row r="35" spans="1:18" s="28" customFormat="1">
      <c r="A35" s="300"/>
      <c r="B35" s="170">
        <v>17</v>
      </c>
      <c r="C35" s="306"/>
      <c r="D35" s="313"/>
      <c r="E35" s="438" t="s">
        <v>74</v>
      </c>
      <c r="F35" s="306"/>
      <c r="G35" s="313"/>
      <c r="H35" s="440">
        <f>ROUND(H15*'3-B - NOT USED'!G15,0)</f>
        <v>8777</v>
      </c>
      <c r="I35" s="440">
        <f>ROUND(I15*'3-B - NOT USED'!H15,0)</f>
        <v>16569</v>
      </c>
      <c r="J35" s="440">
        <f>ROUND(J15*'3-B - NOT USED'!I15,0)</f>
        <v>24988</v>
      </c>
      <c r="K35" s="440">
        <f>ROUND(K15*'3-B - NOT USED'!J15,0)</f>
        <v>9573</v>
      </c>
      <c r="L35" s="440">
        <f>ROUND(L15*'3-B - NOT USED'!K15,0)</f>
        <v>24308</v>
      </c>
      <c r="M35" s="440">
        <f>ROUND(M15*'3-B - NOT USED'!L15,0)</f>
        <v>9818</v>
      </c>
      <c r="N35" s="441">
        <f>ROUND(N15*'3-B - NOT USED'!M15,0)</f>
        <v>2806</v>
      </c>
      <c r="O35" s="306"/>
      <c r="P35" s="300"/>
      <c r="Q35" s="329">
        <f t="shared" si="2"/>
        <v>96839</v>
      </c>
      <c r="R35" s="306"/>
    </row>
    <row r="36" spans="1:18" s="28" customFormat="1">
      <c r="A36" s="300"/>
      <c r="B36" s="277">
        <v>18</v>
      </c>
      <c r="C36" s="306"/>
      <c r="D36" s="313"/>
      <c r="E36" s="438" t="s">
        <v>75</v>
      </c>
      <c r="F36" s="306"/>
      <c r="G36" s="313"/>
      <c r="H36" s="440">
        <f>ROUND(H16*'3-B - NOT USED'!G16,0)</f>
        <v>1294</v>
      </c>
      <c r="I36" s="440">
        <f>ROUND(I16*'3-B - NOT USED'!H16,0)</f>
        <v>2261</v>
      </c>
      <c r="J36" s="440">
        <f>ROUND(J16*'3-B - NOT USED'!I16,0)</f>
        <v>6821</v>
      </c>
      <c r="K36" s="440">
        <f>ROUND(K16*'3-B - NOT USED'!J16,0)</f>
        <v>1982</v>
      </c>
      <c r="L36" s="440">
        <f>ROUND(L16*'3-B - NOT USED'!K16,0)</f>
        <v>19041</v>
      </c>
      <c r="M36" s="440">
        <f>ROUND(M16*'3-B - NOT USED'!L16,0)</f>
        <v>6212</v>
      </c>
      <c r="N36" s="441">
        <f>ROUND(N16*'3-B - NOT USED'!M16,0)</f>
        <v>2794</v>
      </c>
      <c r="O36" s="306"/>
      <c r="P36" s="300"/>
      <c r="Q36" s="329">
        <f t="shared" si="2"/>
        <v>40405</v>
      </c>
      <c r="R36" s="306"/>
    </row>
    <row r="37" spans="1:18" s="28" customFormat="1">
      <c r="A37" s="300"/>
      <c r="B37" s="170">
        <v>19</v>
      </c>
      <c r="C37" s="306"/>
      <c r="D37" s="313"/>
      <c r="E37" s="438" t="s">
        <v>76</v>
      </c>
      <c r="F37" s="306"/>
      <c r="G37" s="313"/>
      <c r="H37" s="440">
        <f>ROUND(H17*'3-B - NOT USED'!G17,0)</f>
        <v>0</v>
      </c>
      <c r="I37" s="440">
        <f>ROUND(I17*'3-B - NOT USED'!H17,0)</f>
        <v>225</v>
      </c>
      <c r="J37" s="440">
        <f>ROUND(J17*'3-B - NOT USED'!I17,0)</f>
        <v>622</v>
      </c>
      <c r="K37" s="440">
        <f>ROUND(K17*'3-B - NOT USED'!J17,0)</f>
        <v>0</v>
      </c>
      <c r="L37" s="440">
        <f>ROUND(L17*'3-B - NOT USED'!K17,0)</f>
        <v>472</v>
      </c>
      <c r="M37" s="440">
        <f>ROUND(M17*'3-B - NOT USED'!L17,0)</f>
        <v>0</v>
      </c>
      <c r="N37" s="441">
        <f>ROUND(N17*'3-B - NOT USED'!M17,0)</f>
        <v>0</v>
      </c>
      <c r="O37" s="306"/>
      <c r="P37" s="300"/>
      <c r="Q37" s="329">
        <f t="shared" si="2"/>
        <v>1319</v>
      </c>
      <c r="R37" s="306"/>
    </row>
    <row r="38" spans="1:18" s="28" customFormat="1">
      <c r="A38" s="159"/>
      <c r="B38" s="170">
        <v>20</v>
      </c>
      <c r="C38" s="161"/>
      <c r="D38" s="340"/>
      <c r="E38" s="327" t="s">
        <v>179</v>
      </c>
      <c r="F38" s="306"/>
      <c r="G38" s="313"/>
      <c r="H38" s="440"/>
      <c r="I38" s="440"/>
      <c r="J38" s="440"/>
      <c r="K38" s="440"/>
      <c r="L38" s="440"/>
      <c r="M38" s="440"/>
      <c r="N38" s="441"/>
      <c r="O38" s="161"/>
      <c r="P38" s="159"/>
      <c r="Q38" s="329"/>
      <c r="R38" s="161"/>
    </row>
    <row r="39" spans="1:18" s="28" customFormat="1">
      <c r="A39" s="336"/>
      <c r="B39" s="277">
        <v>21</v>
      </c>
      <c r="C39" s="337"/>
      <c r="D39" s="341"/>
      <c r="E39" s="439" t="s">
        <v>173</v>
      </c>
      <c r="F39" s="342"/>
      <c r="G39" s="341"/>
      <c r="H39" s="440">
        <f>ROUND(H19*'3-B - NOT USED'!G19,0)</f>
        <v>102</v>
      </c>
      <c r="I39" s="440">
        <f>ROUND(I19*'3-B - NOT USED'!H19,0)</f>
        <v>135</v>
      </c>
      <c r="J39" s="440">
        <f>ROUND(J19*'3-B - NOT USED'!I19,0)</f>
        <v>46</v>
      </c>
      <c r="K39" s="440">
        <f>ROUND(K19*'3-B - NOT USED'!J19,0)</f>
        <v>0</v>
      </c>
      <c r="L39" s="440">
        <f>ROUND(L19*'3-B - NOT USED'!K19,0)</f>
        <v>70</v>
      </c>
      <c r="M39" s="440">
        <f>ROUND(M19*'3-B - NOT USED'!L19,0)</f>
        <v>0</v>
      </c>
      <c r="N39" s="441">
        <f>ROUND(N19*'3-B - NOT USED'!M19,0)</f>
        <v>0</v>
      </c>
      <c r="O39" s="343"/>
      <c r="P39" s="183"/>
      <c r="Q39" s="329">
        <f t="shared" si="2"/>
        <v>353</v>
      </c>
      <c r="R39" s="346"/>
    </row>
    <row r="40" spans="1:18" s="28" customFormat="1">
      <c r="A40" s="336"/>
      <c r="B40" s="170">
        <v>22</v>
      </c>
      <c r="C40" s="337"/>
      <c r="D40" s="341"/>
      <c r="E40" s="439" t="s">
        <v>174</v>
      </c>
      <c r="F40" s="342"/>
      <c r="G40" s="341"/>
      <c r="H40" s="440">
        <f>ROUND(H20*'3-B - NOT USED'!G20,0)</f>
        <v>68</v>
      </c>
      <c r="I40" s="440">
        <f>ROUND(I20*'3-B - NOT USED'!H20,0)</f>
        <v>74</v>
      </c>
      <c r="J40" s="440">
        <f>ROUND(J20*'3-B - NOT USED'!I20,0)</f>
        <v>51</v>
      </c>
      <c r="K40" s="440">
        <f>ROUND(K20*'3-B - NOT USED'!J20,0)</f>
        <v>65</v>
      </c>
      <c r="L40" s="440">
        <f>ROUND(L20*'3-B - NOT USED'!K20,0)</f>
        <v>156</v>
      </c>
      <c r="M40" s="440">
        <f>ROUND(M20*'3-B - NOT USED'!L20,0)</f>
        <v>0</v>
      </c>
      <c r="N40" s="441">
        <f>ROUND(N20*'3-B - NOT USED'!M20,0)</f>
        <v>0</v>
      </c>
      <c r="O40" s="343"/>
      <c r="P40" s="183"/>
      <c r="Q40" s="329">
        <f t="shared" si="2"/>
        <v>414</v>
      </c>
      <c r="R40" s="346"/>
    </row>
    <row r="41" spans="1:18" s="28" customFormat="1">
      <c r="A41" s="336"/>
      <c r="B41" s="170">
        <v>23</v>
      </c>
      <c r="C41" s="337"/>
      <c r="D41" s="341"/>
      <c r="E41" s="439" t="s">
        <v>175</v>
      </c>
      <c r="F41" s="342"/>
      <c r="G41" s="341"/>
      <c r="H41" s="440">
        <f>ROUND(H21*'3-B - NOT USED'!G21,0)</f>
        <v>322</v>
      </c>
      <c r="I41" s="440">
        <f>ROUND(I21*'3-B - NOT USED'!H21,0)</f>
        <v>286</v>
      </c>
      <c r="J41" s="440">
        <f>ROUND(J21*'3-B - NOT USED'!I21,0)</f>
        <v>618</v>
      </c>
      <c r="K41" s="440">
        <f>ROUND(K21*'3-B - NOT USED'!J21,0)</f>
        <v>283</v>
      </c>
      <c r="L41" s="440">
        <f>ROUND(L21*'3-B - NOT USED'!K21,0)</f>
        <v>1789</v>
      </c>
      <c r="M41" s="440">
        <f>ROUND(M21*'3-B - NOT USED'!L21,0)</f>
        <v>396</v>
      </c>
      <c r="N41" s="441">
        <f>ROUND(N21*'3-B - NOT USED'!M21,0)</f>
        <v>0</v>
      </c>
      <c r="O41" s="343"/>
      <c r="P41" s="183"/>
      <c r="Q41" s="329">
        <f t="shared" si="2"/>
        <v>3694</v>
      </c>
      <c r="R41" s="346"/>
    </row>
    <row r="42" spans="1:18" s="28" customFormat="1">
      <c r="A42" s="336"/>
      <c r="B42" s="277">
        <v>24</v>
      </c>
      <c r="C42" s="337"/>
      <c r="D42" s="341"/>
      <c r="E42" s="439" t="s">
        <v>75</v>
      </c>
      <c r="F42" s="342"/>
      <c r="G42" s="341"/>
      <c r="H42" s="440">
        <f>ROUND(H22*'3-B - NOT USED'!G22,0)</f>
        <v>0</v>
      </c>
      <c r="I42" s="440">
        <f>ROUND(I22*'3-B - NOT USED'!H22,0)</f>
        <v>0</v>
      </c>
      <c r="J42" s="440">
        <f>ROUND(J22*'3-B - NOT USED'!I22,0)</f>
        <v>65</v>
      </c>
      <c r="K42" s="440">
        <f>ROUND(K22*'3-B - NOT USED'!J22,0)</f>
        <v>0</v>
      </c>
      <c r="L42" s="440">
        <f>ROUND(L22*'3-B - NOT USED'!K22,0)</f>
        <v>396</v>
      </c>
      <c r="M42" s="440">
        <f>ROUND(M22*'3-B - NOT USED'!L22,0)</f>
        <v>460</v>
      </c>
      <c r="N42" s="441">
        <f>ROUND(N22*'3-B - NOT USED'!M22,0)</f>
        <v>0</v>
      </c>
      <c r="O42" s="343"/>
      <c r="P42" s="183"/>
      <c r="Q42" s="329">
        <f t="shared" si="2"/>
        <v>921</v>
      </c>
      <c r="R42" s="346"/>
    </row>
    <row r="43" spans="1:18" s="28" customFormat="1">
      <c r="A43" s="336"/>
      <c r="B43" s="170">
        <v>25</v>
      </c>
      <c r="C43" s="337"/>
      <c r="D43" s="341"/>
      <c r="E43" s="279" t="s">
        <v>214</v>
      </c>
      <c r="F43" s="342"/>
      <c r="G43" s="341"/>
      <c r="H43" s="440">
        <f>ROUND(H23*'3-B - NOT USED'!G23,0)</f>
        <v>1236</v>
      </c>
      <c r="I43" s="549"/>
      <c r="J43" s="549"/>
      <c r="K43" s="549"/>
      <c r="L43" s="549"/>
      <c r="M43" s="549"/>
      <c r="N43" s="550"/>
      <c r="O43" s="343"/>
      <c r="P43" s="183"/>
      <c r="Q43" s="329">
        <f t="shared" si="2"/>
        <v>1236</v>
      </c>
      <c r="R43" s="346"/>
    </row>
    <row r="44" spans="1:18" s="28" customFormat="1" ht="17.399999999999999">
      <c r="A44" s="442"/>
      <c r="B44" s="310">
        <v>26</v>
      </c>
      <c r="C44" s="443"/>
      <c r="D44" s="444"/>
      <c r="E44" s="378" t="s">
        <v>124</v>
      </c>
      <c r="F44" s="379"/>
      <c r="G44" s="377"/>
      <c r="H44" s="445">
        <f>ROUND(H24*'3-B - NOT USED'!G24,0)</f>
        <v>484</v>
      </c>
      <c r="I44" s="445">
        <f>ROUND(I24*'3-B - NOT USED'!H24,0)</f>
        <v>2131</v>
      </c>
      <c r="J44" s="445">
        <f>ROUND(J24*'3-B - NOT USED'!I24,0)</f>
        <v>4397</v>
      </c>
      <c r="K44" s="445">
        <f>ROUND(K24*'3-B - NOT USED'!J24,0)</f>
        <v>1865</v>
      </c>
      <c r="L44" s="445">
        <f>ROUND(L24*'3-B - NOT USED'!K24,0)</f>
        <v>3179</v>
      </c>
      <c r="M44" s="445">
        <f>ROUND(M24*'3-B - NOT USED'!L24,0)</f>
        <v>1332</v>
      </c>
      <c r="N44" s="446">
        <f>ROUND(N24*'3-B - NOT USED'!M24,0)</f>
        <v>139</v>
      </c>
      <c r="O44" s="443"/>
      <c r="P44" s="442"/>
      <c r="Q44" s="447">
        <f t="shared" si="2"/>
        <v>13527</v>
      </c>
      <c r="R44" s="443"/>
    </row>
    <row r="45" spans="1:18" s="28" customFormat="1" ht="7.5" customHeight="1">
      <c r="A45" s="27"/>
      <c r="B45" s="71"/>
      <c r="C45" s="29"/>
      <c r="D45" s="13"/>
      <c r="E45" s="79"/>
      <c r="F45" s="89"/>
      <c r="G45" s="60"/>
      <c r="H45" s="129"/>
      <c r="I45" s="129"/>
      <c r="J45" s="129"/>
      <c r="K45" s="129"/>
      <c r="L45" s="129"/>
      <c r="M45" s="129"/>
      <c r="N45" s="129"/>
      <c r="O45" s="29"/>
      <c r="P45" s="27"/>
      <c r="R45" s="29"/>
    </row>
    <row r="46" spans="1:18" s="92" customFormat="1">
      <c r="A46" s="336"/>
      <c r="B46" s="277">
        <v>27</v>
      </c>
      <c r="C46" s="337"/>
      <c r="D46" s="336"/>
      <c r="E46" s="332" t="s">
        <v>195</v>
      </c>
      <c r="F46" s="337"/>
      <c r="G46" s="336"/>
      <c r="H46" s="330"/>
      <c r="I46" s="330"/>
      <c r="J46" s="330"/>
      <c r="K46" s="330"/>
      <c r="L46" s="330"/>
      <c r="M46" s="330"/>
      <c r="N46" s="330"/>
      <c r="O46" s="337"/>
      <c r="P46" s="336"/>
      <c r="Q46" s="331">
        <f>SUM(Q33:Q44)</f>
        <v>187884</v>
      </c>
      <c r="R46" s="337"/>
    </row>
    <row r="47" spans="1:18" s="28" customFormat="1">
      <c r="A47" s="159"/>
      <c r="B47" s="170">
        <v>28</v>
      </c>
      <c r="C47" s="161"/>
      <c r="D47" s="159"/>
      <c r="E47" s="224" t="s">
        <v>23</v>
      </c>
      <c r="F47" s="161"/>
      <c r="G47" s="159"/>
      <c r="H47" s="160"/>
      <c r="I47" s="160"/>
      <c r="J47" s="160"/>
      <c r="K47" s="160"/>
      <c r="L47" s="160"/>
      <c r="M47" s="160"/>
      <c r="N47" s="160"/>
      <c r="O47" s="161"/>
      <c r="P47" s="159"/>
      <c r="Q47" s="160">
        <v>12</v>
      </c>
      <c r="R47" s="161"/>
    </row>
    <row r="48" spans="1:18" s="92" customFormat="1">
      <c r="A48" s="338"/>
      <c r="B48" s="277">
        <v>29</v>
      </c>
      <c r="C48" s="339"/>
      <c r="D48" s="338"/>
      <c r="E48" s="334" t="s">
        <v>196</v>
      </c>
      <c r="F48" s="339"/>
      <c r="G48" s="338"/>
      <c r="H48" s="333"/>
      <c r="I48" s="333"/>
      <c r="J48" s="333"/>
      <c r="K48" s="333"/>
      <c r="L48" s="333"/>
      <c r="M48" s="333"/>
      <c r="N48" s="333"/>
      <c r="O48" s="339"/>
      <c r="P48" s="338"/>
      <c r="Q48" s="335">
        <f>Q46*Q47</f>
        <v>2254608</v>
      </c>
      <c r="R48" s="339"/>
    </row>
    <row r="49" spans="1:18" s="92" customFormat="1" ht="6.9" customHeight="1">
      <c r="A49" s="154"/>
      <c r="B49" s="256"/>
      <c r="C49" s="157"/>
      <c r="D49" s="154"/>
      <c r="E49" s="162"/>
      <c r="F49" s="157"/>
      <c r="G49" s="154"/>
      <c r="H49" s="344"/>
      <c r="I49" s="344"/>
      <c r="J49" s="344"/>
      <c r="K49" s="344"/>
      <c r="L49" s="344"/>
      <c r="M49" s="344"/>
      <c r="N49" s="344"/>
      <c r="O49" s="157"/>
      <c r="P49" s="154"/>
      <c r="Q49" s="238"/>
      <c r="R49" s="157"/>
    </row>
    <row r="50" spans="1:18" ht="16.2" thickBot="1"/>
    <row r="51" spans="1:18" ht="16.2" thickBot="1">
      <c r="A51" s="1097" t="s">
        <v>88</v>
      </c>
      <c r="B51" s="1098"/>
      <c r="C51" s="1098"/>
      <c r="D51" s="1098"/>
      <c r="E51" s="1098"/>
      <c r="F51" s="1098"/>
      <c r="G51" s="1098"/>
      <c r="H51" s="1098"/>
      <c r="I51" s="1098"/>
      <c r="J51" s="1098"/>
      <c r="K51" s="1098"/>
      <c r="L51" s="1098"/>
      <c r="M51" s="1098"/>
      <c r="N51" s="1098"/>
      <c r="O51" s="1098"/>
      <c r="P51" s="1098"/>
      <c r="Q51" s="1098"/>
      <c r="R51" s="1099"/>
    </row>
  </sheetData>
  <customSheetViews>
    <customSheetView guid="{48AA688A-17AE-4186-B216-800F4482A837}" fitToPage="1" showRuler="0">
      <selection activeCell="A3" sqref="A3:L3"/>
      <pageMargins left="0.75" right="0.75" top="1" bottom="1" header="0.75" footer="0.5"/>
      <printOptions horizontalCentered="1"/>
      <pageSetup scale="85" firstPageNumber="4" orientation="landscape" horizontalDpi="4294967292" verticalDpi="4294967292" r:id="rId1"/>
      <headerFooter alignWithMargins="0">
        <oddHeader>&amp;R&amp;"Palatino,Bold"ATTACHMENT 3</oddHeader>
        <oddFooter>&amp;L&amp;"Palatino,Italic"&amp;D&amp;C3-D&amp;R&amp;"Palatino,Italic"City of Orange</oddFooter>
      </headerFooter>
    </customSheetView>
  </customSheetViews>
  <mergeCells count="15">
    <mergeCell ref="A5:R5"/>
    <mergeCell ref="B1:N1"/>
    <mergeCell ref="B29:B30"/>
    <mergeCell ref="E29:E30"/>
    <mergeCell ref="A51:R51"/>
    <mergeCell ref="I2:N2"/>
    <mergeCell ref="A3:O3"/>
    <mergeCell ref="H29:N29"/>
    <mergeCell ref="Q29:Q30"/>
    <mergeCell ref="B9:B10"/>
    <mergeCell ref="E9:E10"/>
    <mergeCell ref="H9:N9"/>
    <mergeCell ref="Q9:Q10"/>
    <mergeCell ref="A7:R7"/>
    <mergeCell ref="A27:R27"/>
  </mergeCells>
  <phoneticPr fontId="7" type="noConversion"/>
  <printOptions horizontalCentered="1"/>
  <pageMargins left="0.75" right="0.75" top="1.03" bottom="1" header="0.75" footer="0.5"/>
  <pageSetup scale="63" orientation="landscape" useFirstPageNumber="1" horizontalDpi="4294967292" verticalDpi="4294967292" r:id="rId2"/>
  <headerFooter alignWithMargins="0">
    <oddHeader>&amp;R&amp;"Book Antiqua,Bold"DRAFT
ATTACHMENT 3</oddHeader>
    <oddFooter>&amp;L&amp;"Book Antiqua,Italic"&amp;D&amp;C&amp;"Book Antiqua,Regular"&amp;A&amp;R&amp;"Book Antiqua,Italic"City of Beverly Hills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48"/>
  <sheetViews>
    <sheetView zoomScale="70" zoomScaleNormal="70"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6" width="1.59765625" style="10" customWidth="1"/>
    <col min="17" max="16384" width="11" style="10"/>
  </cols>
  <sheetData>
    <row r="1" spans="1:16">
      <c r="B1" s="995" t="s">
        <v>79</v>
      </c>
      <c r="C1" s="1139"/>
      <c r="D1" s="1139"/>
      <c r="E1" s="1139"/>
      <c r="F1" s="1139"/>
      <c r="G1" s="1139"/>
      <c r="H1" s="1139"/>
      <c r="I1" s="1139"/>
      <c r="J1" s="1139"/>
      <c r="K1" s="1139"/>
      <c r="L1" s="1139"/>
      <c r="M1" s="1139"/>
      <c r="N1" s="1139"/>
    </row>
    <row r="2" spans="1:16">
      <c r="B2" s="64"/>
      <c r="C2" s="65"/>
      <c r="D2" s="65"/>
      <c r="E2" s="65"/>
      <c r="F2" s="65"/>
      <c r="G2" s="65"/>
      <c r="H2" s="99" t="s">
        <v>24</v>
      </c>
      <c r="I2" s="1140">
        <f>+'3-A'!H3</f>
        <v>0</v>
      </c>
      <c r="J2" s="1141"/>
      <c r="K2" s="1141"/>
      <c r="L2" s="1141"/>
      <c r="M2" s="1141"/>
      <c r="N2" s="1141"/>
    </row>
    <row r="3" spans="1:16" ht="52.95" customHeight="1">
      <c r="A3" s="1064" t="s">
        <v>213</v>
      </c>
      <c r="B3" s="1064"/>
      <c r="C3" s="1064"/>
      <c r="D3" s="1064"/>
      <c r="E3" s="1064"/>
      <c r="F3" s="1064"/>
      <c r="G3" s="1064"/>
      <c r="H3" s="1064"/>
      <c r="I3" s="1064"/>
      <c r="J3" s="1064"/>
      <c r="K3" s="1064"/>
      <c r="L3" s="1064"/>
      <c r="M3" s="1064"/>
      <c r="N3" s="1064"/>
    </row>
    <row r="4" spans="1:16" ht="15.75" customHeight="1">
      <c r="A4" s="1017" t="s">
        <v>185</v>
      </c>
      <c r="B4" s="1017"/>
      <c r="C4" s="1017"/>
      <c r="D4" s="1017"/>
      <c r="E4" s="1017"/>
      <c r="F4" s="1017"/>
      <c r="G4" s="1017"/>
      <c r="H4" s="1017"/>
      <c r="I4" s="1017"/>
      <c r="J4" s="1017"/>
      <c r="K4" s="1017"/>
      <c r="L4" s="1017"/>
      <c r="M4" s="1017"/>
      <c r="N4" s="1017"/>
    </row>
    <row r="5" spans="1:16" ht="4.5" customHeight="1">
      <c r="A5" s="97"/>
      <c r="B5" s="97"/>
      <c r="C5" s="97"/>
      <c r="D5" s="97"/>
      <c r="E5" s="355"/>
      <c r="F5" s="355"/>
      <c r="G5" s="355"/>
      <c r="H5" s="355"/>
      <c r="I5" s="355"/>
      <c r="J5" s="355"/>
      <c r="K5" s="355"/>
      <c r="L5" s="355"/>
      <c r="M5" s="355"/>
      <c r="N5" s="355"/>
    </row>
    <row r="6" spans="1:16" customFormat="1" ht="18" customHeight="1">
      <c r="A6" s="1089" t="s">
        <v>22</v>
      </c>
      <c r="B6" s="1089"/>
      <c r="C6" s="1089"/>
      <c r="D6" s="1089"/>
      <c r="E6" s="1089"/>
      <c r="F6" s="1089"/>
      <c r="G6" s="1089"/>
      <c r="H6" s="1089"/>
      <c r="I6" s="1089"/>
      <c r="J6" s="1089"/>
      <c r="K6" s="1089"/>
      <c r="L6" s="1089"/>
      <c r="M6" s="1089"/>
      <c r="N6" s="1089"/>
      <c r="O6" s="10"/>
      <c r="P6" s="10"/>
    </row>
    <row r="7" spans="1:16" customFormat="1" ht="5.0999999999999996" customHeight="1">
      <c r="A7" s="20"/>
      <c r="B7" s="67"/>
      <c r="C7" s="19"/>
      <c r="D7" s="20"/>
      <c r="E7" s="18"/>
      <c r="F7" s="18"/>
      <c r="G7" s="18"/>
      <c r="H7" s="18"/>
      <c r="I7" s="18"/>
      <c r="J7" s="18"/>
      <c r="K7" s="18"/>
      <c r="L7" s="18"/>
      <c r="M7" s="18"/>
      <c r="N7" s="142"/>
      <c r="O7" s="28"/>
      <c r="P7" s="28"/>
    </row>
    <row r="8" spans="1:16" customFormat="1" ht="18" customHeight="1">
      <c r="A8" s="27"/>
      <c r="B8" s="1090" t="s">
        <v>0</v>
      </c>
      <c r="C8" s="29"/>
      <c r="D8" s="13"/>
      <c r="E8" s="1076" t="s">
        <v>14</v>
      </c>
      <c r="F8" s="12"/>
      <c r="G8" s="1079" t="s">
        <v>3</v>
      </c>
      <c r="H8" s="1080"/>
      <c r="I8" s="1080"/>
      <c r="J8" s="1080"/>
      <c r="K8" s="1080"/>
      <c r="L8" s="1080"/>
      <c r="M8" s="1081"/>
      <c r="N8" s="242"/>
      <c r="O8" s="12"/>
      <c r="P8" s="28"/>
    </row>
    <row r="9" spans="1:16" customFormat="1" ht="18" customHeight="1">
      <c r="A9" s="27"/>
      <c r="B9" s="1091"/>
      <c r="C9" s="29"/>
      <c r="D9" s="13"/>
      <c r="E9" s="1077"/>
      <c r="F9" s="12"/>
      <c r="G9" s="1083">
        <v>1</v>
      </c>
      <c r="H9" s="1083">
        <v>2</v>
      </c>
      <c r="I9" s="1083">
        <v>3</v>
      </c>
      <c r="J9" s="1083">
        <v>4</v>
      </c>
      <c r="K9" s="1083">
        <v>5</v>
      </c>
      <c r="L9" s="1083">
        <v>6</v>
      </c>
      <c r="M9" s="1083">
        <v>7</v>
      </c>
      <c r="N9" s="88"/>
      <c r="O9" s="12"/>
      <c r="P9" s="28"/>
    </row>
    <row r="10" spans="1:16" customFormat="1" ht="5.0999999999999996" customHeight="1">
      <c r="A10" s="27"/>
      <c r="B10" s="1092"/>
      <c r="C10" s="29"/>
      <c r="D10" s="13"/>
      <c r="E10" s="1078"/>
      <c r="F10" s="12"/>
      <c r="G10" s="1084"/>
      <c r="H10" s="1084"/>
      <c r="I10" s="1084"/>
      <c r="J10" s="1084"/>
      <c r="K10" s="1084"/>
      <c r="L10" s="1084"/>
      <c r="M10" s="1084"/>
      <c r="N10" s="61"/>
      <c r="O10" s="12"/>
      <c r="P10" s="28"/>
    </row>
    <row r="11" spans="1:16" customFormat="1" ht="4.5" customHeight="1">
      <c r="A11" s="25"/>
      <c r="B11" s="68"/>
      <c r="C11" s="17"/>
      <c r="D11" s="16"/>
      <c r="E11" s="76"/>
      <c r="F11" s="36"/>
      <c r="G11" s="1136"/>
      <c r="H11" s="1136"/>
      <c r="I11" s="1136"/>
      <c r="J11" s="1136"/>
      <c r="K11" s="1136"/>
      <c r="L11" s="1136"/>
      <c r="M11" s="1136"/>
      <c r="N11" s="243"/>
      <c r="O11" s="12"/>
      <c r="P11" s="28"/>
    </row>
    <row r="12" spans="1:16" customFormat="1" ht="18" customHeight="1">
      <c r="A12" s="25"/>
      <c r="B12" s="68">
        <v>1</v>
      </c>
      <c r="C12" s="24"/>
      <c r="D12" s="16"/>
      <c r="E12" s="41" t="s">
        <v>58</v>
      </c>
      <c r="F12" s="36"/>
      <c r="G12" s="245"/>
      <c r="H12" s="245"/>
      <c r="I12" s="245"/>
      <c r="J12" s="245"/>
      <c r="K12" s="245"/>
      <c r="L12" s="245"/>
      <c r="M12" s="245"/>
      <c r="N12" s="243"/>
      <c r="O12" s="12"/>
      <c r="P12" s="10"/>
    </row>
    <row r="13" spans="1:16" customFormat="1" ht="18" customHeight="1">
      <c r="A13" s="25"/>
      <c r="B13" s="68">
        <v>2</v>
      </c>
      <c r="C13" s="24"/>
      <c r="D13" s="16"/>
      <c r="E13" s="426" t="s">
        <v>90</v>
      </c>
      <c r="F13" s="36"/>
      <c r="G13" s="428">
        <f>ROUND(G34*$G$15,2)</f>
        <v>91.08</v>
      </c>
      <c r="H13" s="428">
        <f t="shared" ref="H13:M13" si="0">ROUND(H34*$G$15,2)</f>
        <v>129.12</v>
      </c>
      <c r="I13" s="428">
        <f t="shared" si="0"/>
        <v>172.94</v>
      </c>
      <c r="J13" s="428">
        <f t="shared" si="0"/>
        <v>230.58</v>
      </c>
      <c r="K13" s="428">
        <f t="shared" si="0"/>
        <v>273.24</v>
      </c>
      <c r="L13" s="428">
        <f t="shared" si="0"/>
        <v>317.05</v>
      </c>
      <c r="M13" s="428">
        <f t="shared" si="0"/>
        <v>460.01</v>
      </c>
      <c r="N13" s="243"/>
      <c r="O13" s="12"/>
      <c r="P13" s="10"/>
    </row>
    <row r="14" spans="1:16" customFormat="1" ht="18" customHeight="1" thickBot="1">
      <c r="A14" s="49"/>
      <c r="B14" s="68">
        <v>3</v>
      </c>
      <c r="C14" s="50"/>
      <c r="D14" s="15"/>
      <c r="E14" s="426" t="s">
        <v>73</v>
      </c>
      <c r="F14" s="37"/>
      <c r="G14" s="430">
        <f t="shared" ref="G14:M17" si="1">ROUND(G35*$G$15,2)</f>
        <v>99.15</v>
      </c>
      <c r="H14" s="428">
        <f t="shared" si="1"/>
        <v>144.11000000000001</v>
      </c>
      <c r="I14" s="428">
        <f t="shared" si="1"/>
        <v>187.92</v>
      </c>
      <c r="J14" s="428">
        <f t="shared" si="1"/>
        <v>237.5</v>
      </c>
      <c r="K14" s="428">
        <f t="shared" si="1"/>
        <v>281.31</v>
      </c>
      <c r="L14" s="428">
        <f t="shared" si="1"/>
        <v>330.88</v>
      </c>
      <c r="M14" s="428">
        <f t="shared" si="1"/>
        <v>473.84</v>
      </c>
      <c r="N14" s="243"/>
      <c r="O14" s="12"/>
      <c r="P14" s="28"/>
    </row>
    <row r="15" spans="1:16" customFormat="1" ht="18" customHeight="1" thickTop="1" thickBot="1">
      <c r="A15" s="49"/>
      <c r="B15" s="69">
        <v>4</v>
      </c>
      <c r="C15" s="50"/>
      <c r="D15" s="15"/>
      <c r="E15" s="426" t="s">
        <v>74</v>
      </c>
      <c r="F15" s="37"/>
      <c r="G15" s="427">
        <v>115.29</v>
      </c>
      <c r="H15" s="429">
        <f>ROUND(H36*$G$15,2)</f>
        <v>167.17</v>
      </c>
      <c r="I15" s="428">
        <f t="shared" si="1"/>
        <v>217.9</v>
      </c>
      <c r="J15" s="428">
        <f t="shared" si="1"/>
        <v>260.56</v>
      </c>
      <c r="K15" s="428">
        <f t="shared" si="1"/>
        <v>317.05</v>
      </c>
      <c r="L15" s="428">
        <f t="shared" si="1"/>
        <v>359.7</v>
      </c>
      <c r="M15" s="428">
        <f t="shared" si="1"/>
        <v>503.82</v>
      </c>
      <c r="N15" s="243"/>
      <c r="O15" s="12"/>
      <c r="P15" s="28"/>
    </row>
    <row r="16" spans="1:16" customFormat="1" ht="18" customHeight="1" thickTop="1">
      <c r="A16" s="49"/>
      <c r="B16" s="69">
        <v>5</v>
      </c>
      <c r="C16" s="50"/>
      <c r="D16" s="15"/>
      <c r="E16" s="426" t="s">
        <v>75</v>
      </c>
      <c r="F16" s="37"/>
      <c r="G16" s="431">
        <f t="shared" si="1"/>
        <v>129.12</v>
      </c>
      <c r="H16" s="428">
        <f t="shared" si="1"/>
        <v>204.06</v>
      </c>
      <c r="I16" s="428">
        <f t="shared" si="1"/>
        <v>246.72</v>
      </c>
      <c r="J16" s="428">
        <f t="shared" si="1"/>
        <v>311.27999999999997</v>
      </c>
      <c r="K16" s="428">
        <f t="shared" si="1"/>
        <v>375.85</v>
      </c>
      <c r="L16" s="428">
        <f t="shared" si="1"/>
        <v>432.34</v>
      </c>
      <c r="M16" s="428">
        <f t="shared" si="1"/>
        <v>575.29999999999995</v>
      </c>
      <c r="N16" s="243"/>
      <c r="O16" s="12"/>
      <c r="P16" s="28"/>
    </row>
    <row r="17" spans="1:16" customFormat="1" ht="18" customHeight="1">
      <c r="A17" s="49"/>
      <c r="B17" s="69">
        <v>6</v>
      </c>
      <c r="C17" s="50"/>
      <c r="D17" s="15"/>
      <c r="E17" s="426" t="s">
        <v>76</v>
      </c>
      <c r="F17" s="37"/>
      <c r="G17" s="428">
        <f t="shared" si="1"/>
        <v>224.82</v>
      </c>
      <c r="H17" s="428">
        <f t="shared" si="1"/>
        <v>334.34</v>
      </c>
      <c r="I17" s="428">
        <f t="shared" si="1"/>
        <v>442.71</v>
      </c>
      <c r="J17" s="428">
        <f t="shared" si="1"/>
        <v>537.25</v>
      </c>
      <c r="K17" s="428">
        <f t="shared" si="1"/>
        <v>664.07</v>
      </c>
      <c r="L17" s="428">
        <f t="shared" si="1"/>
        <v>762.07</v>
      </c>
      <c r="M17" s="428">
        <f t="shared" si="1"/>
        <v>1079.1099999999999</v>
      </c>
      <c r="N17" s="243"/>
      <c r="O17" s="12"/>
      <c r="P17" s="28"/>
    </row>
    <row r="18" spans="1:16" customFormat="1" ht="18" customHeight="1">
      <c r="A18" s="49"/>
      <c r="B18" s="69">
        <v>7</v>
      </c>
      <c r="C18" s="50"/>
      <c r="D18" s="15"/>
      <c r="E18" s="41" t="s">
        <v>210</v>
      </c>
      <c r="F18" s="37"/>
      <c r="G18" s="428"/>
      <c r="H18" s="428"/>
      <c r="I18" s="428"/>
      <c r="J18" s="428"/>
      <c r="K18" s="428"/>
      <c r="L18" s="428"/>
      <c r="M18" s="428"/>
      <c r="N18" s="243"/>
      <c r="O18" s="12"/>
      <c r="P18" s="28"/>
    </row>
    <row r="19" spans="1:16" customFormat="1" ht="18" customHeight="1">
      <c r="A19" s="49"/>
      <c r="B19" s="69">
        <v>8</v>
      </c>
      <c r="C19" s="50"/>
      <c r="D19" s="15"/>
      <c r="E19" s="426" t="s">
        <v>173</v>
      </c>
      <c r="F19" s="37"/>
      <c r="G19" s="428">
        <f>ROUND(G13*0.333,2)</f>
        <v>30.33</v>
      </c>
      <c r="H19" s="428">
        <f t="shared" ref="H19:M19" si="2">ROUND(H13*0.333,2)</f>
        <v>43</v>
      </c>
      <c r="I19" s="428">
        <f t="shared" si="2"/>
        <v>57.59</v>
      </c>
      <c r="J19" s="428">
        <f t="shared" si="2"/>
        <v>76.78</v>
      </c>
      <c r="K19" s="428">
        <f t="shared" si="2"/>
        <v>90.99</v>
      </c>
      <c r="L19" s="428">
        <f t="shared" si="2"/>
        <v>105.58</v>
      </c>
      <c r="M19" s="428">
        <f t="shared" si="2"/>
        <v>153.18</v>
      </c>
      <c r="N19" s="243"/>
      <c r="O19" s="12"/>
      <c r="P19" s="28"/>
    </row>
    <row r="20" spans="1:16" customFormat="1" ht="18" customHeight="1">
      <c r="A20" s="49"/>
      <c r="B20" s="69">
        <v>9</v>
      </c>
      <c r="C20" s="50"/>
      <c r="D20" s="15"/>
      <c r="E20" s="426" t="s">
        <v>174</v>
      </c>
      <c r="F20" s="37"/>
      <c r="G20" s="428">
        <f t="shared" ref="G20:M22" si="3">ROUND(G14*0.333,2)</f>
        <v>33.020000000000003</v>
      </c>
      <c r="H20" s="428">
        <f t="shared" si="3"/>
        <v>47.99</v>
      </c>
      <c r="I20" s="428">
        <f t="shared" si="3"/>
        <v>62.58</v>
      </c>
      <c r="J20" s="428">
        <f t="shared" si="3"/>
        <v>79.09</v>
      </c>
      <c r="K20" s="428">
        <f t="shared" si="3"/>
        <v>93.68</v>
      </c>
      <c r="L20" s="428">
        <f t="shared" si="3"/>
        <v>110.18</v>
      </c>
      <c r="M20" s="428">
        <f t="shared" si="3"/>
        <v>157.79</v>
      </c>
      <c r="N20" s="243"/>
      <c r="O20" s="12"/>
      <c r="P20" s="28"/>
    </row>
    <row r="21" spans="1:16" customFormat="1" ht="18" customHeight="1">
      <c r="A21" s="49"/>
      <c r="B21" s="69">
        <v>10</v>
      </c>
      <c r="C21" s="50"/>
      <c r="D21" s="15"/>
      <c r="E21" s="426" t="s">
        <v>175</v>
      </c>
      <c r="F21" s="37"/>
      <c r="G21" s="428">
        <f t="shared" si="3"/>
        <v>38.39</v>
      </c>
      <c r="H21" s="428">
        <f t="shared" si="3"/>
        <v>55.67</v>
      </c>
      <c r="I21" s="428">
        <f t="shared" si="3"/>
        <v>72.56</v>
      </c>
      <c r="J21" s="428">
        <f t="shared" si="3"/>
        <v>86.77</v>
      </c>
      <c r="K21" s="428">
        <f t="shared" si="3"/>
        <v>105.58</v>
      </c>
      <c r="L21" s="428">
        <f t="shared" si="3"/>
        <v>119.78</v>
      </c>
      <c r="M21" s="428">
        <f t="shared" si="3"/>
        <v>167.77</v>
      </c>
      <c r="N21" s="243"/>
      <c r="O21" s="12"/>
      <c r="P21" s="28"/>
    </row>
    <row r="22" spans="1:16" customFormat="1" ht="18" customHeight="1">
      <c r="A22" s="49"/>
      <c r="B22" s="69">
        <v>11</v>
      </c>
      <c r="C22" s="50"/>
      <c r="D22" s="15"/>
      <c r="E22" s="426" t="s">
        <v>75</v>
      </c>
      <c r="F22" s="37"/>
      <c r="G22" s="428">
        <f t="shared" si="3"/>
        <v>43</v>
      </c>
      <c r="H22" s="428">
        <f t="shared" si="3"/>
        <v>67.95</v>
      </c>
      <c r="I22" s="428">
        <f t="shared" si="3"/>
        <v>82.16</v>
      </c>
      <c r="J22" s="428">
        <f t="shared" si="3"/>
        <v>103.66</v>
      </c>
      <c r="K22" s="428">
        <f t="shared" si="3"/>
        <v>125.16</v>
      </c>
      <c r="L22" s="428">
        <f t="shared" si="3"/>
        <v>143.97</v>
      </c>
      <c r="M22" s="428">
        <f t="shared" si="3"/>
        <v>191.57</v>
      </c>
      <c r="N22" s="243"/>
      <c r="O22" s="12"/>
      <c r="P22" s="28"/>
    </row>
    <row r="23" spans="1:16" customFormat="1" ht="18" customHeight="1">
      <c r="A23" s="49"/>
      <c r="B23" s="69">
        <v>12</v>
      </c>
      <c r="C23" s="50"/>
      <c r="D23" s="15"/>
      <c r="E23" s="41" t="s">
        <v>225</v>
      </c>
      <c r="F23" s="37"/>
      <c r="G23" s="428">
        <v>7.23</v>
      </c>
      <c r="H23" s="547"/>
      <c r="I23" s="547"/>
      <c r="J23" s="547"/>
      <c r="K23" s="547"/>
      <c r="L23" s="547"/>
      <c r="M23" s="548"/>
      <c r="N23" s="243"/>
      <c r="O23" s="12"/>
      <c r="P23" s="28"/>
    </row>
    <row r="24" spans="1:16" customFormat="1" ht="18" customHeight="1">
      <c r="A24" s="49"/>
      <c r="B24" s="69">
        <v>13</v>
      </c>
      <c r="C24" s="50"/>
      <c r="D24" s="15"/>
      <c r="E24" s="132" t="s">
        <v>180</v>
      </c>
      <c r="F24" s="37"/>
      <c r="G24" s="428">
        <v>30.27</v>
      </c>
      <c r="H24" s="428">
        <v>48.44</v>
      </c>
      <c r="I24" s="428">
        <v>66.62</v>
      </c>
      <c r="J24" s="428">
        <v>84.76</v>
      </c>
      <c r="K24" s="428">
        <v>102.56</v>
      </c>
      <c r="L24" s="428">
        <v>121.09</v>
      </c>
      <c r="M24" s="428">
        <v>139.26</v>
      </c>
      <c r="N24" s="243"/>
      <c r="O24" s="12"/>
      <c r="P24" s="28"/>
    </row>
    <row r="25" spans="1:16" customFormat="1" ht="4.5" customHeight="1">
      <c r="A25" s="49"/>
      <c r="B25" s="69"/>
      <c r="C25" s="45"/>
      <c r="D25" s="37"/>
      <c r="E25" s="41"/>
      <c r="F25" s="37"/>
      <c r="G25" s="72"/>
      <c r="H25" s="72"/>
      <c r="I25" s="72"/>
      <c r="J25" s="72"/>
      <c r="K25" s="72"/>
      <c r="L25" s="72"/>
      <c r="M25" s="72"/>
      <c r="N25" s="114"/>
      <c r="O25" s="12"/>
      <c r="P25" s="28"/>
    </row>
    <row r="26" spans="1:16" customFormat="1" ht="4.5" customHeight="1">
      <c r="A26" s="1137" t="s">
        <v>181</v>
      </c>
      <c r="B26" s="1137"/>
      <c r="C26" s="1137"/>
      <c r="D26" s="1137"/>
      <c r="E26" s="1137"/>
      <c r="F26" s="1137"/>
      <c r="G26" s="1137"/>
      <c r="H26" s="1137"/>
      <c r="I26" s="1137"/>
      <c r="J26" s="1137"/>
      <c r="K26" s="1137"/>
      <c r="L26" s="1137"/>
      <c r="M26" s="1137"/>
      <c r="N26" s="1137"/>
      <c r="O26" s="12"/>
      <c r="P26" s="28"/>
    </row>
    <row r="27" spans="1:16" s="28" customFormat="1" ht="18" customHeight="1">
      <c r="A27" s="1138"/>
      <c r="B27" s="1138"/>
      <c r="C27" s="1138"/>
      <c r="D27" s="1138"/>
      <c r="E27" s="1138"/>
      <c r="F27" s="1138"/>
      <c r="G27" s="1138"/>
      <c r="H27" s="1138"/>
      <c r="I27" s="1138"/>
      <c r="J27" s="1138"/>
      <c r="K27" s="1138"/>
      <c r="L27" s="1138"/>
      <c r="M27" s="1138"/>
      <c r="N27" s="1138"/>
    </row>
    <row r="28" spans="1:16" customFormat="1" ht="5.0999999999999996" customHeight="1">
      <c r="A28" s="20"/>
      <c r="B28" s="67"/>
      <c r="C28" s="19"/>
      <c r="D28" s="20"/>
      <c r="E28" s="18"/>
      <c r="F28" s="18"/>
      <c r="G28" s="18"/>
      <c r="H28" s="18"/>
      <c r="I28" s="18"/>
      <c r="J28" s="18"/>
      <c r="K28" s="18"/>
      <c r="L28" s="18"/>
      <c r="M28" s="18"/>
      <c r="N28" s="32"/>
      <c r="O28" s="27"/>
      <c r="P28" s="10"/>
    </row>
    <row r="29" spans="1:16" customFormat="1" ht="18" customHeight="1">
      <c r="A29" s="27"/>
      <c r="B29" s="1090" t="s">
        <v>0</v>
      </c>
      <c r="C29" s="29"/>
      <c r="D29" s="13"/>
      <c r="E29" s="1076" t="s">
        <v>14</v>
      </c>
      <c r="F29" s="12"/>
      <c r="G29" s="1079" t="s">
        <v>3</v>
      </c>
      <c r="H29" s="1080"/>
      <c r="I29" s="1080"/>
      <c r="J29" s="1080"/>
      <c r="K29" s="1080"/>
      <c r="L29" s="1080"/>
      <c r="M29" s="1081"/>
      <c r="N29" s="33"/>
      <c r="O29" s="13"/>
      <c r="P29" s="10"/>
    </row>
    <row r="30" spans="1:16" customFormat="1" ht="18" customHeight="1">
      <c r="A30" s="27"/>
      <c r="B30" s="1091"/>
      <c r="C30" s="29"/>
      <c r="D30" s="13"/>
      <c r="E30" s="1077"/>
      <c r="F30" s="12"/>
      <c r="G30" s="1083">
        <v>1</v>
      </c>
      <c r="H30" s="1083">
        <v>2</v>
      </c>
      <c r="I30" s="1083">
        <v>3</v>
      </c>
      <c r="J30" s="1083">
        <v>4</v>
      </c>
      <c r="K30" s="1083">
        <v>5</v>
      </c>
      <c r="L30" s="1083">
        <v>6</v>
      </c>
      <c r="M30" s="1083">
        <v>7</v>
      </c>
      <c r="N30" s="35"/>
      <c r="O30" s="13"/>
      <c r="P30" s="10"/>
    </row>
    <row r="31" spans="1:16" customFormat="1" ht="5.0999999999999996" customHeight="1">
      <c r="A31" s="27"/>
      <c r="B31" s="1092"/>
      <c r="C31" s="29"/>
      <c r="D31" s="13"/>
      <c r="E31" s="1078"/>
      <c r="F31" s="12"/>
      <c r="G31" s="1084"/>
      <c r="H31" s="1084"/>
      <c r="I31" s="1084"/>
      <c r="J31" s="1084"/>
      <c r="K31" s="1084"/>
      <c r="L31" s="1084"/>
      <c r="M31" s="1084"/>
      <c r="N31" s="14"/>
      <c r="O31" s="13"/>
      <c r="P31" s="10"/>
    </row>
    <row r="32" spans="1:16" customFormat="1" ht="5.25" customHeight="1">
      <c r="A32" s="25"/>
      <c r="B32" s="68"/>
      <c r="C32" s="17"/>
      <c r="D32" s="16"/>
      <c r="E32" s="76"/>
      <c r="F32" s="36"/>
      <c r="G32" s="1136"/>
      <c r="H32" s="1136"/>
      <c r="I32" s="1136"/>
      <c r="J32" s="1136"/>
      <c r="K32" s="1136"/>
      <c r="L32" s="1136"/>
      <c r="M32" s="1136"/>
      <c r="N32" s="243"/>
      <c r="O32" s="13"/>
      <c r="P32" s="10"/>
    </row>
    <row r="33" spans="1:16" customFormat="1" ht="18" customHeight="1">
      <c r="A33" s="49"/>
      <c r="B33" s="69">
        <v>14</v>
      </c>
      <c r="C33" s="50"/>
      <c r="D33" s="15"/>
      <c r="E33" s="41" t="s">
        <v>58</v>
      </c>
      <c r="F33" s="37"/>
      <c r="G33" s="63"/>
      <c r="H33" s="62"/>
      <c r="I33" s="62"/>
      <c r="J33" s="62"/>
      <c r="K33" s="62"/>
      <c r="L33" s="62"/>
      <c r="M33" s="62"/>
      <c r="N33" s="243"/>
      <c r="O33" s="12"/>
      <c r="P33" s="10"/>
    </row>
    <row r="34" spans="1:16" customFormat="1" ht="18" customHeight="1">
      <c r="A34" s="49"/>
      <c r="B34" s="69">
        <v>15</v>
      </c>
      <c r="C34" s="50"/>
      <c r="D34" s="15"/>
      <c r="E34" s="426" t="s">
        <v>90</v>
      </c>
      <c r="F34" s="37"/>
      <c r="G34" s="433">
        <v>0.79</v>
      </c>
      <c r="H34" s="434">
        <v>1.1200000000000001</v>
      </c>
      <c r="I34" s="434">
        <v>1.5</v>
      </c>
      <c r="J34" s="434">
        <v>2</v>
      </c>
      <c r="K34" s="434">
        <v>2.37</v>
      </c>
      <c r="L34" s="434">
        <v>2.75</v>
      </c>
      <c r="M34" s="434">
        <v>3.99</v>
      </c>
      <c r="N34" s="243"/>
      <c r="O34" s="12"/>
      <c r="P34" s="10"/>
    </row>
    <row r="35" spans="1:16" customFormat="1" ht="18" customHeight="1">
      <c r="A35" s="49"/>
      <c r="B35" s="69">
        <v>16</v>
      </c>
      <c r="C35" s="50"/>
      <c r="D35" s="15"/>
      <c r="E35" s="426" t="s">
        <v>73</v>
      </c>
      <c r="F35" s="37"/>
      <c r="G35" s="435">
        <v>0.86</v>
      </c>
      <c r="H35" s="436">
        <v>1.25</v>
      </c>
      <c r="I35" s="436">
        <v>1.63</v>
      </c>
      <c r="J35" s="436">
        <v>2.06</v>
      </c>
      <c r="K35" s="436">
        <v>2.44</v>
      </c>
      <c r="L35" s="436">
        <v>2.87</v>
      </c>
      <c r="M35" s="436">
        <v>4.1100000000000003</v>
      </c>
      <c r="N35" s="243"/>
      <c r="O35" s="12"/>
      <c r="P35" s="10"/>
    </row>
    <row r="36" spans="1:16" customFormat="1" ht="18" customHeight="1">
      <c r="A36" s="49"/>
      <c r="B36" s="69">
        <v>17</v>
      </c>
      <c r="C36" s="50"/>
      <c r="D36" s="15"/>
      <c r="E36" s="426" t="s">
        <v>74</v>
      </c>
      <c r="F36" s="37"/>
      <c r="G36" s="435">
        <v>1</v>
      </c>
      <c r="H36" s="436">
        <v>1.45</v>
      </c>
      <c r="I36" s="436">
        <v>1.89</v>
      </c>
      <c r="J36" s="436">
        <v>2.2599999999999998</v>
      </c>
      <c r="K36" s="436">
        <v>2.75</v>
      </c>
      <c r="L36" s="436">
        <v>3.12</v>
      </c>
      <c r="M36" s="436">
        <v>4.37</v>
      </c>
      <c r="N36" s="243"/>
      <c r="O36" s="12"/>
      <c r="P36" s="10"/>
    </row>
    <row r="37" spans="1:16" customFormat="1" ht="18" customHeight="1">
      <c r="A37" s="49"/>
      <c r="B37" s="69">
        <v>18</v>
      </c>
      <c r="C37" s="50"/>
      <c r="D37" s="15"/>
      <c r="E37" s="426" t="s">
        <v>75</v>
      </c>
      <c r="F37" s="37"/>
      <c r="G37" s="435">
        <v>1.1200000000000001</v>
      </c>
      <c r="H37" s="436">
        <v>1.77</v>
      </c>
      <c r="I37" s="436">
        <v>2.14</v>
      </c>
      <c r="J37" s="436">
        <v>2.7</v>
      </c>
      <c r="K37" s="436">
        <v>3.26</v>
      </c>
      <c r="L37" s="436">
        <v>3.75</v>
      </c>
      <c r="M37" s="436">
        <v>4.99</v>
      </c>
      <c r="N37" s="243"/>
      <c r="O37" s="12"/>
      <c r="P37" s="10"/>
    </row>
    <row r="38" spans="1:16" customFormat="1" ht="18" customHeight="1">
      <c r="A38" s="49"/>
      <c r="B38" s="69">
        <v>19</v>
      </c>
      <c r="C38" s="50"/>
      <c r="D38" s="15"/>
      <c r="E38" s="426" t="s">
        <v>76</v>
      </c>
      <c r="F38" s="37"/>
      <c r="G38" s="435">
        <v>1.95</v>
      </c>
      <c r="H38" s="436">
        <v>2.9</v>
      </c>
      <c r="I38" s="436">
        <v>3.84</v>
      </c>
      <c r="J38" s="436">
        <v>4.66</v>
      </c>
      <c r="K38" s="436">
        <v>5.76</v>
      </c>
      <c r="L38" s="436">
        <v>6.61</v>
      </c>
      <c r="M38" s="436">
        <v>9.36</v>
      </c>
      <c r="N38" s="243"/>
      <c r="O38" s="10"/>
      <c r="P38" s="10"/>
    </row>
    <row r="39" spans="1:16" customFormat="1" ht="4.5" customHeight="1">
      <c r="A39" s="49"/>
      <c r="B39" s="69"/>
      <c r="C39" s="45"/>
      <c r="D39" s="37"/>
      <c r="E39" s="41"/>
      <c r="F39" s="37"/>
      <c r="G39" s="72"/>
      <c r="H39" s="72"/>
      <c r="I39" s="72"/>
      <c r="J39" s="72"/>
      <c r="K39" s="72"/>
      <c r="L39" s="72"/>
      <c r="M39" s="72"/>
      <c r="N39" s="114"/>
      <c r="O39" s="12"/>
      <c r="P39" s="10"/>
    </row>
    <row r="40" spans="1:16" customFormat="1" ht="6" customHeight="1">
      <c r="A40" s="28"/>
      <c r="B40" s="70"/>
      <c r="C40" s="28"/>
      <c r="D40" s="12"/>
      <c r="E40" s="58"/>
      <c r="F40" s="12"/>
      <c r="G40" s="57"/>
      <c r="H40" s="57"/>
      <c r="I40" s="57"/>
      <c r="J40" s="57"/>
      <c r="K40" s="57"/>
      <c r="L40" s="57"/>
      <c r="M40" s="57"/>
      <c r="N40" s="57"/>
      <c r="O40" s="12"/>
      <c r="P40" s="10"/>
    </row>
    <row r="41" spans="1:16" customFormat="1" ht="16.2" customHeight="1">
      <c r="A41" s="1000" t="s">
        <v>224</v>
      </c>
      <c r="B41" s="1000"/>
      <c r="C41" s="1000"/>
      <c r="D41" s="1000"/>
      <c r="E41" s="1000"/>
      <c r="F41" s="1000"/>
      <c r="G41" s="1000"/>
      <c r="H41" s="1000"/>
      <c r="I41" s="1000"/>
      <c r="J41" s="1000"/>
      <c r="K41" s="1000"/>
      <c r="L41" s="1000"/>
      <c r="M41" s="1000"/>
      <c r="N41" s="57"/>
      <c r="O41" s="12"/>
      <c r="P41" s="10"/>
    </row>
    <row r="42" spans="1:16" customFormat="1" ht="16.2" customHeight="1">
      <c r="A42" s="1096" t="s">
        <v>220</v>
      </c>
      <c r="B42" s="1096"/>
      <c r="C42" s="1096"/>
      <c r="D42" s="1096"/>
      <c r="E42" s="1096"/>
      <c r="F42" s="1096"/>
      <c r="G42" s="1096"/>
      <c r="H42" s="1096"/>
      <c r="I42" s="1096"/>
      <c r="J42" s="1096"/>
      <c r="K42" s="1096"/>
      <c r="L42" s="1096"/>
      <c r="M42" s="1096"/>
    </row>
    <row r="43" spans="1:16" ht="16.2" customHeight="1">
      <c r="A43" s="1096" t="s">
        <v>182</v>
      </c>
      <c r="B43" s="1096"/>
      <c r="C43" s="1096"/>
      <c r="D43" s="1096"/>
      <c r="E43" s="1096"/>
      <c r="F43" s="1096"/>
      <c r="G43" s="1096"/>
      <c r="H43" s="1096"/>
      <c r="I43" s="1096"/>
      <c r="J43" s="1096"/>
      <c r="K43" s="1096"/>
      <c r="L43" s="1096"/>
      <c r="M43" s="1096"/>
    </row>
    <row r="44" spans="1:16" s="83" customFormat="1" ht="6" customHeight="1" thickBot="1">
      <c r="B44" s="70"/>
      <c r="D44" s="14"/>
      <c r="E44" s="87"/>
      <c r="F44" s="14"/>
      <c r="G44" s="12"/>
      <c r="H44" s="12"/>
      <c r="I44" s="12"/>
      <c r="J44" s="12"/>
      <c r="K44" s="12"/>
      <c r="L44" s="12"/>
      <c r="M44" s="12"/>
      <c r="N44" s="12"/>
    </row>
    <row r="45" spans="1:16" s="28" customFormat="1" ht="20.100000000000001" customHeight="1" thickBot="1">
      <c r="A45" s="1097" t="s">
        <v>88</v>
      </c>
      <c r="B45" s="1098"/>
      <c r="C45" s="1098"/>
      <c r="D45" s="1098"/>
      <c r="E45" s="1098"/>
      <c r="F45" s="1098"/>
      <c r="G45" s="1098"/>
      <c r="H45" s="1098"/>
      <c r="I45" s="1098"/>
      <c r="J45" s="1098"/>
      <c r="K45" s="1098"/>
      <c r="L45" s="1098"/>
      <c r="M45" s="1098"/>
      <c r="N45" s="1099"/>
      <c r="O45" s="141"/>
      <c r="P45" s="141"/>
    </row>
    <row r="46" spans="1:16" s="28" customFormat="1" ht="24.9" customHeight="1">
      <c r="B46" s="70"/>
      <c r="D46" s="14"/>
      <c r="E46" s="87"/>
      <c r="F46" s="14"/>
      <c r="G46" s="14"/>
      <c r="H46" s="14"/>
      <c r="K46" s="12"/>
      <c r="L46" s="175"/>
      <c r="M46" s="12"/>
      <c r="N46" s="12"/>
    </row>
    <row r="47" spans="1:16" s="28" customFormat="1" ht="24.9" customHeight="1">
      <c r="B47" s="70"/>
      <c r="D47" s="14"/>
      <c r="E47" s="87"/>
      <c r="F47" s="14"/>
      <c r="G47" s="14"/>
      <c r="H47" s="14"/>
      <c r="K47" s="12"/>
      <c r="L47" s="175"/>
      <c r="M47" s="12"/>
      <c r="N47" s="12"/>
    </row>
    <row r="48" spans="1:16" s="28" customFormat="1">
      <c r="B48" s="70"/>
    </row>
  </sheetData>
  <mergeCells count="32">
    <mergeCell ref="A45:N45"/>
    <mergeCell ref="A4:N4"/>
    <mergeCell ref="L30:L31"/>
    <mergeCell ref="M30:M31"/>
    <mergeCell ref="G32:M32"/>
    <mergeCell ref="A41:M41"/>
    <mergeCell ref="A42:M42"/>
    <mergeCell ref="A43:M43"/>
    <mergeCell ref="A26:N27"/>
    <mergeCell ref="B29:B31"/>
    <mergeCell ref="E29:E31"/>
    <mergeCell ref="G29:M29"/>
    <mergeCell ref="G30:G31"/>
    <mergeCell ref="H30:H31"/>
    <mergeCell ref="I30:I31"/>
    <mergeCell ref="J30:J31"/>
    <mergeCell ref="K30:K31"/>
    <mergeCell ref="I9:I10"/>
    <mergeCell ref="J9:J10"/>
    <mergeCell ref="K9:K10"/>
    <mergeCell ref="L9:L10"/>
    <mergeCell ref="M9:M10"/>
    <mergeCell ref="G11:M11"/>
    <mergeCell ref="B1:N1"/>
    <mergeCell ref="I2:N2"/>
    <mergeCell ref="A3:N3"/>
    <mergeCell ref="A6:N6"/>
    <mergeCell ref="B8:B10"/>
    <mergeCell ref="E8:E10"/>
    <mergeCell ref="G8:M8"/>
    <mergeCell ref="G9:G10"/>
    <mergeCell ref="H9:H10"/>
  </mergeCells>
  <printOptions horizontalCentered="1"/>
  <pageMargins left="0.75" right="0.75" top="1.03" bottom="1" header="0.75" footer="0.5"/>
  <pageSetup scale="68" orientation="landscape" useFirstPageNumber="1" horizontalDpi="4294967292" verticalDpi="4294967292" r:id="rId1"/>
  <headerFooter alignWithMargins="0">
    <oddHeader>&amp;R&amp;"Book Antiqua,Bold"DRAFT
ATTACHMENT 3</oddHeader>
    <oddFooter>&amp;L&amp;"Book Antiqua,Italic"&amp;D&amp;C&amp;"Book Antiqua,Regular"&amp;A&amp;R&amp;"Book Antiqua,Italic"City of Beverly Hills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51"/>
  <sheetViews>
    <sheetView topLeftCell="A29" zoomScale="75" zoomScaleNormal="75" workbookViewId="0">
      <selection activeCell="S13" sqref="S13"/>
    </sheetView>
  </sheetViews>
  <sheetFormatPr defaultColWidth="11" defaultRowHeight="15.6"/>
  <cols>
    <col min="1" max="1" width="1.59765625" style="10" customWidth="1"/>
    <col min="2" max="2" width="7.5" style="66" customWidth="1"/>
    <col min="3" max="4" width="1.59765625" style="10" customWidth="1"/>
    <col min="5" max="5" width="44.5" style="10" customWidth="1"/>
    <col min="6" max="7" width="1.59765625" style="10" customWidth="1"/>
    <col min="8" max="14" width="10.59765625" style="10" customWidth="1"/>
    <col min="15" max="16" width="1.59765625" style="10" customWidth="1"/>
    <col min="17" max="17" width="12.19921875" style="10" customWidth="1"/>
    <col min="18" max="18" width="1.59765625" style="10" customWidth="1"/>
    <col min="19" max="19" width="2" style="10" customWidth="1"/>
    <col min="20" max="16384" width="11" style="10"/>
  </cols>
  <sheetData>
    <row r="1" spans="1:20">
      <c r="B1" s="995" t="s">
        <v>62</v>
      </c>
      <c r="C1" s="1139"/>
      <c r="D1" s="1139"/>
      <c r="E1" s="1139"/>
      <c r="F1" s="1139"/>
      <c r="G1" s="1139"/>
      <c r="H1" s="1139"/>
      <c r="I1" s="1139"/>
      <c r="J1" s="1139"/>
      <c r="K1" s="1139"/>
      <c r="L1" s="1139"/>
      <c r="M1" s="1139"/>
      <c r="N1" s="1139"/>
    </row>
    <row r="2" spans="1:20">
      <c r="B2" s="64"/>
      <c r="C2" s="65"/>
      <c r="D2" s="65"/>
      <c r="E2" s="65"/>
      <c r="F2" s="65"/>
      <c r="G2" s="65"/>
      <c r="H2" s="99" t="s">
        <v>24</v>
      </c>
      <c r="I2" s="1140">
        <f>+'3-A'!H3</f>
        <v>0</v>
      </c>
      <c r="J2" s="1141"/>
      <c r="K2" s="1141"/>
      <c r="L2" s="1141"/>
      <c r="M2" s="1141"/>
      <c r="N2" s="1141"/>
      <c r="Q2" s="149"/>
      <c r="R2" s="149"/>
      <c r="S2" s="149"/>
      <c r="T2" s="149"/>
    </row>
    <row r="3" spans="1:20">
      <c r="A3" s="1064" t="s">
        <v>208</v>
      </c>
      <c r="B3" s="1064"/>
      <c r="C3" s="1064"/>
      <c r="D3" s="1064"/>
      <c r="E3" s="1064"/>
      <c r="F3" s="1064"/>
      <c r="G3" s="1064"/>
      <c r="H3" s="1064"/>
      <c r="I3" s="1064"/>
      <c r="J3" s="1064"/>
      <c r="K3" s="1064"/>
      <c r="L3" s="1064"/>
      <c r="M3" s="1064"/>
      <c r="N3" s="1064"/>
      <c r="O3" s="1064"/>
      <c r="Q3" s="149"/>
      <c r="R3" s="149"/>
      <c r="S3" s="149"/>
      <c r="T3" s="149"/>
    </row>
    <row r="4" spans="1:20">
      <c r="A4" s="97"/>
      <c r="B4" s="97"/>
      <c r="C4" s="97"/>
      <c r="D4" s="97"/>
      <c r="E4" s="97"/>
      <c r="F4" s="97"/>
      <c r="G4" s="97"/>
      <c r="H4" s="97"/>
      <c r="I4" s="97"/>
      <c r="J4" s="97"/>
      <c r="K4" s="97"/>
      <c r="L4" s="97"/>
      <c r="M4" s="97"/>
      <c r="N4" s="97"/>
      <c r="O4" s="97"/>
      <c r="Q4" s="149"/>
      <c r="R4" s="149"/>
      <c r="S4" s="149"/>
      <c r="T4" s="149"/>
    </row>
    <row r="5" spans="1:20">
      <c r="A5" s="1065" t="s">
        <v>185</v>
      </c>
      <c r="B5" s="1065"/>
      <c r="C5" s="1065"/>
      <c r="D5" s="1065"/>
      <c r="E5" s="1065"/>
      <c r="F5" s="1065"/>
      <c r="G5" s="1065"/>
      <c r="H5" s="1065"/>
      <c r="I5" s="1065"/>
      <c r="J5" s="1065"/>
      <c r="K5" s="1065"/>
      <c r="L5" s="1065"/>
      <c r="M5" s="1065"/>
      <c r="N5" s="1065"/>
      <c r="O5" s="1065"/>
      <c r="P5" s="1065"/>
      <c r="Q5" s="1065"/>
      <c r="R5" s="1065"/>
      <c r="S5" s="149"/>
      <c r="T5" s="149"/>
    </row>
    <row r="6" spans="1:20">
      <c r="A6" s="257"/>
      <c r="B6" s="257"/>
      <c r="C6" s="257"/>
      <c r="D6" s="257"/>
      <c r="E6" s="257"/>
      <c r="F6" s="257"/>
      <c r="G6" s="257"/>
      <c r="H6" s="257"/>
      <c r="I6" s="257"/>
      <c r="J6" s="257"/>
      <c r="K6" s="257"/>
      <c r="L6" s="257"/>
      <c r="M6" s="257"/>
      <c r="N6" s="257"/>
      <c r="O6" s="257"/>
      <c r="P6" s="257"/>
      <c r="Q6" s="257"/>
      <c r="R6" s="257"/>
      <c r="S6" s="149"/>
      <c r="T6" s="149"/>
    </row>
    <row r="7" spans="1:20">
      <c r="A7" s="1138" t="s">
        <v>183</v>
      </c>
      <c r="B7" s="1138"/>
      <c r="C7" s="1138"/>
      <c r="D7" s="1138"/>
      <c r="E7" s="1138"/>
      <c r="F7" s="1138"/>
      <c r="G7" s="1138"/>
      <c r="H7" s="1138"/>
      <c r="I7" s="1138"/>
      <c r="J7" s="1138"/>
      <c r="K7" s="1138"/>
      <c r="L7" s="1138"/>
      <c r="M7" s="1138"/>
      <c r="N7" s="1138"/>
      <c r="O7" s="1138"/>
      <c r="P7" s="1138"/>
      <c r="Q7" s="1138"/>
      <c r="R7" s="1138"/>
    </row>
    <row r="8" spans="1:20" ht="6.6" customHeight="1">
      <c r="A8" s="20"/>
      <c r="B8" s="67"/>
      <c r="C8" s="19"/>
      <c r="D8" s="20"/>
      <c r="E8" s="18"/>
      <c r="F8" s="18"/>
      <c r="G8" s="20"/>
      <c r="H8" s="18"/>
      <c r="I8" s="18"/>
      <c r="J8" s="18"/>
      <c r="K8" s="18"/>
      <c r="L8" s="18"/>
      <c r="M8" s="18"/>
      <c r="N8" s="18"/>
      <c r="O8" s="19"/>
      <c r="P8" s="18"/>
      <c r="Q8" s="18"/>
      <c r="R8" s="19"/>
    </row>
    <row r="9" spans="1:20" ht="15.6" customHeight="1">
      <c r="A9" s="27"/>
      <c r="B9" s="1142" t="s">
        <v>0</v>
      </c>
      <c r="C9" s="29"/>
      <c r="D9" s="13"/>
      <c r="E9" s="1144" t="s">
        <v>14</v>
      </c>
      <c r="F9" s="28"/>
      <c r="G9" s="13"/>
      <c r="H9" s="1146" t="s">
        <v>60</v>
      </c>
      <c r="I9" s="1146"/>
      <c r="J9" s="1146"/>
      <c r="K9" s="1146"/>
      <c r="L9" s="1146"/>
      <c r="M9" s="1146"/>
      <c r="N9" s="1146"/>
      <c r="O9" s="29"/>
      <c r="P9" s="28"/>
      <c r="Q9" s="1147" t="s">
        <v>186</v>
      </c>
      <c r="R9" s="29"/>
    </row>
    <row r="10" spans="1:20">
      <c r="A10" s="27"/>
      <c r="B10" s="1143"/>
      <c r="C10" s="29"/>
      <c r="D10" s="13"/>
      <c r="E10" s="1145"/>
      <c r="F10" s="28"/>
      <c r="G10" s="13"/>
      <c r="H10" s="130">
        <v>1</v>
      </c>
      <c r="I10" s="130">
        <v>2</v>
      </c>
      <c r="J10" s="130">
        <v>3</v>
      </c>
      <c r="K10" s="130">
        <v>4</v>
      </c>
      <c r="L10" s="130">
        <v>5</v>
      </c>
      <c r="M10" s="130">
        <v>6</v>
      </c>
      <c r="N10" s="130">
        <v>7</v>
      </c>
      <c r="O10" s="29"/>
      <c r="P10" s="28"/>
      <c r="Q10" s="1148"/>
      <c r="R10" s="29"/>
    </row>
    <row r="11" spans="1:20" ht="6.6" customHeight="1">
      <c r="A11" s="25"/>
      <c r="B11" s="68"/>
      <c r="C11" s="24"/>
      <c r="D11" s="16"/>
      <c r="E11" s="36"/>
      <c r="F11" s="24"/>
      <c r="G11" s="16"/>
      <c r="H11" s="48"/>
      <c r="I11" s="48"/>
      <c r="J11" s="48"/>
      <c r="K11" s="48"/>
      <c r="L11" s="48"/>
      <c r="M11" s="48"/>
      <c r="N11" s="48"/>
      <c r="O11" s="24"/>
      <c r="P11" s="17"/>
      <c r="Q11" s="17"/>
      <c r="R11" s="24"/>
    </row>
    <row r="12" spans="1:20" ht="16.95" customHeight="1">
      <c r="A12" s="294"/>
      <c r="B12" s="169">
        <v>1</v>
      </c>
      <c r="C12" s="305"/>
      <c r="D12" s="312"/>
      <c r="E12" s="158" t="s">
        <v>58</v>
      </c>
      <c r="F12" s="305"/>
      <c r="G12" s="312"/>
      <c r="H12" s="347"/>
      <c r="I12" s="348"/>
      <c r="J12" s="348"/>
      <c r="K12" s="348"/>
      <c r="L12" s="348"/>
      <c r="M12" s="348"/>
      <c r="N12" s="298"/>
      <c r="O12" s="305"/>
      <c r="P12" s="294"/>
      <c r="Q12" s="345"/>
      <c r="R12" s="305"/>
    </row>
    <row r="13" spans="1:20" ht="16.95" customHeight="1">
      <c r="A13" s="303"/>
      <c r="B13" s="277">
        <v>2</v>
      </c>
      <c r="C13" s="308"/>
      <c r="D13" s="315"/>
      <c r="E13" s="437" t="s">
        <v>90</v>
      </c>
      <c r="F13" s="308"/>
      <c r="G13" s="315"/>
      <c r="H13" s="349">
        <v>5</v>
      </c>
      <c r="I13" s="350">
        <v>1</v>
      </c>
      <c r="J13" s="350">
        <v>0</v>
      </c>
      <c r="K13" s="350">
        <v>0</v>
      </c>
      <c r="L13" s="350">
        <v>1</v>
      </c>
      <c r="M13" s="350">
        <v>0</v>
      </c>
      <c r="N13" s="328">
        <v>0</v>
      </c>
      <c r="O13" s="308"/>
      <c r="P13" s="303"/>
      <c r="Q13" s="432">
        <f>SUM(H13:N13)</f>
        <v>7</v>
      </c>
      <c r="R13" s="308"/>
    </row>
    <row r="14" spans="1:20" ht="16.95" customHeight="1">
      <c r="A14" s="300"/>
      <c r="B14" s="170">
        <v>3</v>
      </c>
      <c r="C14" s="306"/>
      <c r="D14" s="313"/>
      <c r="E14" s="438" t="s">
        <v>73</v>
      </c>
      <c r="F14" s="306"/>
      <c r="G14" s="313"/>
      <c r="H14" s="349">
        <v>4</v>
      </c>
      <c r="I14" s="350">
        <v>1</v>
      </c>
      <c r="J14" s="350">
        <v>3</v>
      </c>
      <c r="K14" s="350">
        <v>1</v>
      </c>
      <c r="L14" s="350">
        <v>0</v>
      </c>
      <c r="M14" s="350">
        <v>1</v>
      </c>
      <c r="N14" s="328">
        <v>1</v>
      </c>
      <c r="O14" s="306"/>
      <c r="P14" s="300"/>
      <c r="Q14" s="329">
        <f t="shared" ref="Q14:Q24" si="0">SUM(H14:N14)</f>
        <v>11</v>
      </c>
      <c r="R14" s="306"/>
    </row>
    <row r="15" spans="1:20" ht="16.95" customHeight="1">
      <c r="A15" s="300"/>
      <c r="B15" s="170">
        <v>4</v>
      </c>
      <c r="C15" s="306"/>
      <c r="D15" s="313"/>
      <c r="E15" s="438" t="s">
        <v>74</v>
      </c>
      <c r="F15" s="306"/>
      <c r="G15" s="313"/>
      <c r="H15" s="349">
        <v>12</v>
      </c>
      <c r="I15" s="350">
        <v>12</v>
      </c>
      <c r="J15" s="350">
        <v>21</v>
      </c>
      <c r="K15" s="350">
        <v>12</v>
      </c>
      <c r="L15" s="350">
        <v>7</v>
      </c>
      <c r="M15" s="350">
        <v>16</v>
      </c>
      <c r="N15" s="328">
        <v>21</v>
      </c>
      <c r="O15" s="306"/>
      <c r="P15" s="300"/>
      <c r="Q15" s="329">
        <f t="shared" si="0"/>
        <v>101</v>
      </c>
      <c r="R15" s="306"/>
    </row>
    <row r="16" spans="1:20" ht="16.95" customHeight="1">
      <c r="A16" s="300"/>
      <c r="B16" s="170">
        <v>5</v>
      </c>
      <c r="C16" s="306"/>
      <c r="D16" s="313"/>
      <c r="E16" s="438" t="s">
        <v>75</v>
      </c>
      <c r="F16" s="306"/>
      <c r="G16" s="313"/>
      <c r="H16" s="349">
        <v>0</v>
      </c>
      <c r="I16" s="350">
        <v>2</v>
      </c>
      <c r="J16" s="350">
        <v>8</v>
      </c>
      <c r="K16" s="350">
        <v>8</v>
      </c>
      <c r="L16" s="350">
        <v>4</v>
      </c>
      <c r="M16" s="350">
        <v>10</v>
      </c>
      <c r="N16" s="328">
        <v>19</v>
      </c>
      <c r="O16" s="306"/>
      <c r="P16" s="300"/>
      <c r="Q16" s="329">
        <f t="shared" si="0"/>
        <v>51</v>
      </c>
      <c r="R16" s="306"/>
    </row>
    <row r="17" spans="1:18" ht="16.95" customHeight="1">
      <c r="A17" s="300"/>
      <c r="B17" s="170">
        <v>6</v>
      </c>
      <c r="C17" s="306"/>
      <c r="D17" s="313"/>
      <c r="E17" s="438" t="s">
        <v>76</v>
      </c>
      <c r="F17" s="306"/>
      <c r="G17" s="313"/>
      <c r="H17" s="349">
        <v>0</v>
      </c>
      <c r="I17" s="350">
        <v>0</v>
      </c>
      <c r="J17" s="350">
        <v>0</v>
      </c>
      <c r="K17" s="350">
        <v>0</v>
      </c>
      <c r="L17" s="350">
        <v>0</v>
      </c>
      <c r="M17" s="350">
        <v>1</v>
      </c>
      <c r="N17" s="328">
        <v>1</v>
      </c>
      <c r="O17" s="306"/>
      <c r="P17" s="300"/>
      <c r="Q17" s="329">
        <f t="shared" si="0"/>
        <v>2</v>
      </c>
      <c r="R17" s="306"/>
    </row>
    <row r="18" spans="1:18" ht="16.95" customHeight="1">
      <c r="A18" s="159"/>
      <c r="B18" s="170">
        <v>7</v>
      </c>
      <c r="C18" s="161"/>
      <c r="D18" s="340"/>
      <c r="E18" s="327" t="s">
        <v>179</v>
      </c>
      <c r="F18" s="306"/>
      <c r="G18" s="313"/>
      <c r="H18" s="349"/>
      <c r="I18" s="350"/>
      <c r="J18" s="350"/>
      <c r="K18" s="350"/>
      <c r="L18" s="350"/>
      <c r="M18" s="350"/>
      <c r="N18" s="328"/>
      <c r="O18" s="161"/>
      <c r="P18" s="159"/>
      <c r="Q18" s="329"/>
      <c r="R18" s="161"/>
    </row>
    <row r="19" spans="1:18" ht="16.95" customHeight="1">
      <c r="A19" s="336"/>
      <c r="B19" s="277">
        <v>8</v>
      </c>
      <c r="C19" s="337"/>
      <c r="D19" s="341"/>
      <c r="E19" s="439" t="s">
        <v>173</v>
      </c>
      <c r="F19" s="342"/>
      <c r="G19" s="341"/>
      <c r="H19" s="359">
        <v>0</v>
      </c>
      <c r="I19" s="350">
        <v>0</v>
      </c>
      <c r="J19" s="350">
        <v>0</v>
      </c>
      <c r="K19" s="350">
        <v>0</v>
      </c>
      <c r="L19" s="350">
        <v>0</v>
      </c>
      <c r="M19" s="350">
        <v>0</v>
      </c>
      <c r="N19" s="359">
        <v>0</v>
      </c>
      <c r="O19" s="343"/>
      <c r="P19" s="183"/>
      <c r="Q19" s="331">
        <f t="shared" si="0"/>
        <v>0</v>
      </c>
      <c r="R19" s="346"/>
    </row>
    <row r="20" spans="1:18" ht="16.95" customHeight="1">
      <c r="A20" s="336"/>
      <c r="B20" s="277">
        <v>9</v>
      </c>
      <c r="C20" s="337"/>
      <c r="D20" s="341"/>
      <c r="E20" s="439" t="s">
        <v>174</v>
      </c>
      <c r="F20" s="342"/>
      <c r="G20" s="341"/>
      <c r="H20" s="359">
        <v>0</v>
      </c>
      <c r="I20" s="350">
        <v>0</v>
      </c>
      <c r="J20" s="350">
        <v>1</v>
      </c>
      <c r="K20" s="350">
        <v>0</v>
      </c>
      <c r="L20" s="350">
        <v>0</v>
      </c>
      <c r="M20" s="350">
        <v>1</v>
      </c>
      <c r="N20" s="359">
        <v>0</v>
      </c>
      <c r="O20" s="343"/>
      <c r="P20" s="183"/>
      <c r="Q20" s="432">
        <f t="shared" si="0"/>
        <v>2</v>
      </c>
      <c r="R20" s="346"/>
    </row>
    <row r="21" spans="1:18" ht="16.95" customHeight="1">
      <c r="A21" s="336"/>
      <c r="B21" s="277">
        <v>10</v>
      </c>
      <c r="C21" s="337"/>
      <c r="D21" s="341"/>
      <c r="E21" s="439" t="s">
        <v>175</v>
      </c>
      <c r="F21" s="342"/>
      <c r="G21" s="341"/>
      <c r="H21" s="359">
        <v>2</v>
      </c>
      <c r="I21" s="350">
        <v>2</v>
      </c>
      <c r="J21" s="350">
        <v>2</v>
      </c>
      <c r="K21" s="350">
        <v>0</v>
      </c>
      <c r="L21" s="350">
        <v>0</v>
      </c>
      <c r="M21" s="350">
        <v>3</v>
      </c>
      <c r="N21" s="359">
        <v>2</v>
      </c>
      <c r="O21" s="343"/>
      <c r="P21" s="183"/>
      <c r="Q21" s="432">
        <f t="shared" si="0"/>
        <v>11</v>
      </c>
      <c r="R21" s="346"/>
    </row>
    <row r="22" spans="1:18" ht="16.95" customHeight="1">
      <c r="A22" s="336"/>
      <c r="B22" s="277">
        <v>11</v>
      </c>
      <c r="C22" s="337"/>
      <c r="D22" s="341"/>
      <c r="E22" s="439" t="s">
        <v>75</v>
      </c>
      <c r="F22" s="342"/>
      <c r="G22" s="341"/>
      <c r="H22" s="359">
        <v>0</v>
      </c>
      <c r="I22" s="350">
        <v>0</v>
      </c>
      <c r="J22" s="350">
        <v>0</v>
      </c>
      <c r="K22" s="350">
        <v>0</v>
      </c>
      <c r="L22" s="350">
        <v>1</v>
      </c>
      <c r="M22" s="350">
        <v>1</v>
      </c>
      <c r="N22" s="359">
        <v>1</v>
      </c>
      <c r="O22" s="343"/>
      <c r="P22" s="183"/>
      <c r="Q22" s="432">
        <f t="shared" si="0"/>
        <v>3</v>
      </c>
      <c r="R22" s="346"/>
    </row>
    <row r="23" spans="1:18" ht="16.95" customHeight="1">
      <c r="A23" s="336"/>
      <c r="B23" s="277">
        <v>12</v>
      </c>
      <c r="C23" s="337"/>
      <c r="D23" s="341"/>
      <c r="E23" s="279" t="s">
        <v>214</v>
      </c>
      <c r="F23" s="342"/>
      <c r="G23" s="341"/>
      <c r="H23" s="359">
        <v>55</v>
      </c>
      <c r="I23" s="350" t="s">
        <v>68</v>
      </c>
      <c r="J23" s="350" t="s">
        <v>68</v>
      </c>
      <c r="K23" s="350" t="s">
        <v>68</v>
      </c>
      <c r="L23" s="350" t="s">
        <v>68</v>
      </c>
      <c r="M23" s="350" t="s">
        <v>68</v>
      </c>
      <c r="N23" s="449" t="s">
        <v>68</v>
      </c>
      <c r="O23" s="343"/>
      <c r="P23" s="183"/>
      <c r="Q23" s="432">
        <f t="shared" si="0"/>
        <v>55</v>
      </c>
      <c r="R23" s="346"/>
    </row>
    <row r="24" spans="1:18" ht="16.95" customHeight="1">
      <c r="A24" s="159"/>
      <c r="B24" s="170">
        <v>13</v>
      </c>
      <c r="C24" s="161"/>
      <c r="D24" s="340"/>
      <c r="E24" s="224" t="s">
        <v>124</v>
      </c>
      <c r="F24" s="306"/>
      <c r="G24" s="313"/>
      <c r="H24" s="192">
        <v>2</v>
      </c>
      <c r="I24" s="448">
        <v>0</v>
      </c>
      <c r="J24" s="448">
        <v>2</v>
      </c>
      <c r="K24" s="448">
        <v>2</v>
      </c>
      <c r="L24" s="448">
        <v>1</v>
      </c>
      <c r="M24" s="448">
        <v>6</v>
      </c>
      <c r="N24" s="192">
        <v>9</v>
      </c>
      <c r="O24" s="161"/>
      <c r="P24" s="159"/>
      <c r="Q24" s="329">
        <f t="shared" si="0"/>
        <v>22</v>
      </c>
      <c r="R24" s="161"/>
    </row>
    <row r="25" spans="1:18" ht="6.6" customHeight="1">
      <c r="A25" s="154"/>
      <c r="B25" s="256"/>
      <c r="C25" s="157"/>
      <c r="D25" s="154"/>
      <c r="E25" s="162"/>
      <c r="F25" s="157"/>
      <c r="G25" s="154"/>
      <c r="H25" s="344"/>
      <c r="I25" s="344"/>
      <c r="J25" s="344"/>
      <c r="K25" s="344"/>
      <c r="L25" s="344"/>
      <c r="M25" s="344"/>
      <c r="N25" s="344"/>
      <c r="O25" s="157"/>
      <c r="P25" s="154"/>
      <c r="Q25" s="238"/>
      <c r="R25" s="157"/>
    </row>
    <row r="26" spans="1:18" ht="7.5" customHeight="1"/>
    <row r="27" spans="1:18" ht="18.600000000000001" customHeight="1">
      <c r="A27" s="1138" t="s">
        <v>184</v>
      </c>
      <c r="B27" s="1138"/>
      <c r="C27" s="1138"/>
      <c r="D27" s="1138"/>
      <c r="E27" s="1138"/>
      <c r="F27" s="1138"/>
      <c r="G27" s="1138"/>
      <c r="H27" s="1138"/>
      <c r="I27" s="1138"/>
      <c r="J27" s="1138"/>
      <c r="K27" s="1138"/>
      <c r="L27" s="1138"/>
      <c r="M27" s="1138"/>
      <c r="N27" s="1138"/>
      <c r="O27" s="1138"/>
      <c r="P27" s="1138"/>
      <c r="Q27" s="1138"/>
      <c r="R27" s="1138"/>
    </row>
    <row r="28" spans="1:18" ht="7.5" customHeight="1">
      <c r="A28" s="20"/>
      <c r="B28" s="67"/>
      <c r="C28" s="19"/>
      <c r="D28" s="20"/>
      <c r="E28" s="18"/>
      <c r="F28" s="18"/>
      <c r="G28" s="20"/>
      <c r="H28" s="18"/>
      <c r="I28" s="18"/>
      <c r="J28" s="18"/>
      <c r="K28" s="18"/>
      <c r="L28" s="18"/>
      <c r="M28" s="18"/>
      <c r="N28" s="18"/>
      <c r="O28" s="19"/>
      <c r="P28" s="18"/>
      <c r="Q28" s="18"/>
      <c r="R28" s="19"/>
    </row>
    <row r="29" spans="1:18">
      <c r="A29" s="27"/>
      <c r="B29" s="1142" t="s">
        <v>0</v>
      </c>
      <c r="C29" s="29"/>
      <c r="D29" s="13"/>
      <c r="E29" s="1144" t="s">
        <v>14</v>
      </c>
      <c r="F29" s="28"/>
      <c r="G29" s="13"/>
      <c r="H29" s="1146" t="s">
        <v>60</v>
      </c>
      <c r="I29" s="1146"/>
      <c r="J29" s="1146"/>
      <c r="K29" s="1146"/>
      <c r="L29" s="1146"/>
      <c r="M29" s="1146"/>
      <c r="N29" s="1146"/>
      <c r="O29" s="29"/>
      <c r="P29" s="28"/>
      <c r="Q29" s="1147" t="s">
        <v>133</v>
      </c>
      <c r="R29" s="29"/>
    </row>
    <row r="30" spans="1:18">
      <c r="A30" s="27"/>
      <c r="B30" s="1143"/>
      <c r="C30" s="29"/>
      <c r="D30" s="13"/>
      <c r="E30" s="1145"/>
      <c r="F30" s="28"/>
      <c r="G30" s="13"/>
      <c r="H30" s="130">
        <v>1</v>
      </c>
      <c r="I30" s="130">
        <v>2</v>
      </c>
      <c r="J30" s="130">
        <v>3</v>
      </c>
      <c r="K30" s="130">
        <v>4</v>
      </c>
      <c r="L30" s="130">
        <v>5</v>
      </c>
      <c r="M30" s="130">
        <v>6</v>
      </c>
      <c r="N30" s="130">
        <v>7</v>
      </c>
      <c r="O30" s="29"/>
      <c r="P30" s="28"/>
      <c r="Q30" s="1148"/>
      <c r="R30" s="29"/>
    </row>
    <row r="31" spans="1:18" ht="7.5" customHeight="1">
      <c r="A31" s="25"/>
      <c r="B31" s="68"/>
      <c r="C31" s="24"/>
      <c r="D31" s="16"/>
      <c r="E31" s="36"/>
      <c r="F31" s="24"/>
      <c r="G31" s="16"/>
      <c r="H31" s="48"/>
      <c r="I31" s="48"/>
      <c r="J31" s="48"/>
      <c r="K31" s="48"/>
      <c r="L31" s="48"/>
      <c r="M31" s="48"/>
      <c r="N31" s="48"/>
      <c r="O31" s="24"/>
      <c r="P31" s="17"/>
      <c r="Q31" s="17"/>
      <c r="R31" s="24"/>
    </row>
    <row r="32" spans="1:18" s="28" customFormat="1">
      <c r="A32" s="294"/>
      <c r="B32" s="169">
        <v>14</v>
      </c>
      <c r="C32" s="305"/>
      <c r="D32" s="312"/>
      <c r="E32" s="158" t="s">
        <v>58</v>
      </c>
      <c r="F32" s="305"/>
      <c r="G32" s="312"/>
      <c r="H32" s="347"/>
      <c r="I32" s="348"/>
      <c r="J32" s="348"/>
      <c r="K32" s="348"/>
      <c r="L32" s="348"/>
      <c r="M32" s="348"/>
      <c r="N32" s="298"/>
      <c r="O32" s="305"/>
      <c r="P32" s="294"/>
      <c r="Q32" s="345"/>
      <c r="R32" s="305"/>
    </row>
    <row r="33" spans="1:18" s="28" customFormat="1">
      <c r="A33" s="303"/>
      <c r="B33" s="277">
        <v>15</v>
      </c>
      <c r="C33" s="308"/>
      <c r="D33" s="315"/>
      <c r="E33" s="437" t="s">
        <v>90</v>
      </c>
      <c r="F33" s="308"/>
      <c r="G33" s="315"/>
      <c r="H33" s="440">
        <f>ROUND(H13*'3-D - NOT USED'!G13,0)</f>
        <v>455</v>
      </c>
      <c r="I33" s="440">
        <f>ROUND(I13*'3-D - NOT USED'!H13,0)</f>
        <v>129</v>
      </c>
      <c r="J33" s="440">
        <f>ROUND(J13*'3-D - NOT USED'!I13,0)</f>
        <v>0</v>
      </c>
      <c r="K33" s="440">
        <f>ROUND(K13*'3-D - NOT USED'!J13,0)</f>
        <v>0</v>
      </c>
      <c r="L33" s="440">
        <f>ROUND(L13*'3-D - NOT USED'!K13,0)</f>
        <v>273</v>
      </c>
      <c r="M33" s="440">
        <f>ROUND(M13*'3-D - NOT USED'!L13,0)</f>
        <v>0</v>
      </c>
      <c r="N33" s="441">
        <f>ROUND(N13*'3-D - NOT USED'!M13,0)</f>
        <v>0</v>
      </c>
      <c r="O33" s="308"/>
      <c r="P33" s="303"/>
      <c r="Q33" s="329">
        <f>SUM(H33:N33)</f>
        <v>857</v>
      </c>
      <c r="R33" s="308"/>
    </row>
    <row r="34" spans="1:18" s="28" customFormat="1">
      <c r="A34" s="300"/>
      <c r="B34" s="170">
        <v>16</v>
      </c>
      <c r="C34" s="306"/>
      <c r="D34" s="313"/>
      <c r="E34" s="438" t="s">
        <v>73</v>
      </c>
      <c r="F34" s="306"/>
      <c r="G34" s="313"/>
      <c r="H34" s="440">
        <f>ROUND(H14*'3-D - NOT USED'!G14,0)</f>
        <v>397</v>
      </c>
      <c r="I34" s="440">
        <f>ROUND(I14*'3-D - NOT USED'!H14,0)</f>
        <v>144</v>
      </c>
      <c r="J34" s="440">
        <f>ROUND(J14*'3-D - NOT USED'!I14,0)</f>
        <v>564</v>
      </c>
      <c r="K34" s="440">
        <f>ROUND(K14*'3-D - NOT USED'!J14,0)</f>
        <v>238</v>
      </c>
      <c r="L34" s="440">
        <f>ROUND(L14*'3-D - NOT USED'!K14,0)</f>
        <v>0</v>
      </c>
      <c r="M34" s="440">
        <f>ROUND(M14*'3-D - NOT USED'!L14,0)</f>
        <v>331</v>
      </c>
      <c r="N34" s="441">
        <f>ROUND(N14*'3-D - NOT USED'!M14,0)</f>
        <v>474</v>
      </c>
      <c r="O34" s="306"/>
      <c r="P34" s="300"/>
      <c r="Q34" s="329">
        <f t="shared" ref="Q34:Q44" si="1">SUM(H34:N34)</f>
        <v>2148</v>
      </c>
      <c r="R34" s="306"/>
    </row>
    <row r="35" spans="1:18" s="28" customFormat="1">
      <c r="A35" s="300"/>
      <c r="B35" s="170">
        <v>17</v>
      </c>
      <c r="C35" s="306"/>
      <c r="D35" s="313"/>
      <c r="E35" s="438" t="s">
        <v>74</v>
      </c>
      <c r="F35" s="306"/>
      <c r="G35" s="313"/>
      <c r="H35" s="440">
        <f>ROUND(H15*'3-D - NOT USED'!G15,0)</f>
        <v>1383</v>
      </c>
      <c r="I35" s="440">
        <f>ROUND(I15*'3-D - NOT USED'!H15,0)</f>
        <v>2006</v>
      </c>
      <c r="J35" s="440">
        <f>ROUND(J15*'3-D - NOT USED'!I15,0)</f>
        <v>4576</v>
      </c>
      <c r="K35" s="440">
        <f>ROUND(K15*'3-D - NOT USED'!J15,0)</f>
        <v>3127</v>
      </c>
      <c r="L35" s="440">
        <f>ROUND(L15*'3-D - NOT USED'!K15,0)</f>
        <v>2219</v>
      </c>
      <c r="M35" s="440">
        <f>ROUND(M15*'3-D - NOT USED'!L15,0)</f>
        <v>5755</v>
      </c>
      <c r="N35" s="441">
        <f>ROUND(N15*'3-D - NOT USED'!M15,0)</f>
        <v>10580</v>
      </c>
      <c r="O35" s="306"/>
      <c r="P35" s="300"/>
      <c r="Q35" s="329">
        <f t="shared" si="1"/>
        <v>29646</v>
      </c>
      <c r="R35" s="306"/>
    </row>
    <row r="36" spans="1:18" s="28" customFormat="1">
      <c r="A36" s="300"/>
      <c r="B36" s="277">
        <v>18</v>
      </c>
      <c r="C36" s="306"/>
      <c r="D36" s="313"/>
      <c r="E36" s="438" t="s">
        <v>75</v>
      </c>
      <c r="F36" s="306"/>
      <c r="G36" s="313"/>
      <c r="H36" s="440">
        <f>ROUND(H16*'3-D - NOT USED'!G16,0)</f>
        <v>0</v>
      </c>
      <c r="I36" s="440">
        <f>ROUND(I16*'3-D - NOT USED'!H16,0)</f>
        <v>408</v>
      </c>
      <c r="J36" s="440">
        <f>ROUND(J16*'3-D - NOT USED'!I16,0)</f>
        <v>1974</v>
      </c>
      <c r="K36" s="440">
        <f>ROUND(K16*'3-D - NOT USED'!J16,0)</f>
        <v>2490</v>
      </c>
      <c r="L36" s="440">
        <f>ROUND(L16*'3-D - NOT USED'!K16,0)</f>
        <v>1503</v>
      </c>
      <c r="M36" s="440">
        <f>ROUND(M16*'3-D - NOT USED'!L16,0)</f>
        <v>4323</v>
      </c>
      <c r="N36" s="441">
        <f>ROUND(N16*'3-D - NOT USED'!M16,0)</f>
        <v>10931</v>
      </c>
      <c r="O36" s="306"/>
      <c r="P36" s="300"/>
      <c r="Q36" s="329">
        <f t="shared" si="1"/>
        <v>21629</v>
      </c>
      <c r="R36" s="306"/>
    </row>
    <row r="37" spans="1:18" s="28" customFormat="1">
      <c r="A37" s="300"/>
      <c r="B37" s="170">
        <v>19</v>
      </c>
      <c r="C37" s="306"/>
      <c r="D37" s="313"/>
      <c r="E37" s="438" t="s">
        <v>76</v>
      </c>
      <c r="F37" s="306"/>
      <c r="G37" s="313"/>
      <c r="H37" s="440">
        <f>ROUND(H17*'3-D - NOT USED'!G17,0)</f>
        <v>0</v>
      </c>
      <c r="I37" s="440">
        <f>ROUND(I17*'3-D - NOT USED'!H17,0)</f>
        <v>0</v>
      </c>
      <c r="J37" s="440">
        <f>ROUND(J17*'3-D - NOT USED'!I17,0)</f>
        <v>0</v>
      </c>
      <c r="K37" s="440">
        <f>ROUND(K17*'3-D - NOT USED'!J17,0)</f>
        <v>0</v>
      </c>
      <c r="L37" s="440">
        <f>ROUND(L17*'3-D - NOT USED'!K17,0)</f>
        <v>0</v>
      </c>
      <c r="M37" s="440">
        <f>ROUND(M17*'3-D - NOT USED'!L17,0)</f>
        <v>762</v>
      </c>
      <c r="N37" s="441">
        <f>ROUND(N17*'3-D - NOT USED'!M17,0)</f>
        <v>1079</v>
      </c>
      <c r="O37" s="306"/>
      <c r="P37" s="300"/>
      <c r="Q37" s="329">
        <f t="shared" si="1"/>
        <v>1841</v>
      </c>
      <c r="R37" s="306"/>
    </row>
    <row r="38" spans="1:18" s="28" customFormat="1">
      <c r="A38" s="159"/>
      <c r="B38" s="170">
        <v>20</v>
      </c>
      <c r="C38" s="161"/>
      <c r="D38" s="340"/>
      <c r="E38" s="327" t="s">
        <v>179</v>
      </c>
      <c r="F38" s="306"/>
      <c r="G38" s="313"/>
      <c r="H38" s="440"/>
      <c r="I38" s="440"/>
      <c r="J38" s="440"/>
      <c r="K38" s="440"/>
      <c r="L38" s="440"/>
      <c r="M38" s="440"/>
      <c r="N38" s="441"/>
      <c r="O38" s="161"/>
      <c r="P38" s="159"/>
      <c r="Q38" s="329"/>
      <c r="R38" s="161"/>
    </row>
    <row r="39" spans="1:18" s="28" customFormat="1">
      <c r="A39" s="336"/>
      <c r="B39" s="277">
        <v>21</v>
      </c>
      <c r="C39" s="337"/>
      <c r="D39" s="341"/>
      <c r="E39" s="439" t="s">
        <v>173</v>
      </c>
      <c r="F39" s="342"/>
      <c r="G39" s="341"/>
      <c r="H39" s="440">
        <f>ROUND(H19*'3-D - NOT USED'!G19,0)</f>
        <v>0</v>
      </c>
      <c r="I39" s="440">
        <f>ROUND(I19*'3-D - NOT USED'!H19,0)</f>
        <v>0</v>
      </c>
      <c r="J39" s="440">
        <f>ROUND(J19*'3-D - NOT USED'!I19,0)</f>
        <v>0</v>
      </c>
      <c r="K39" s="440">
        <f>ROUND(K19*'3-D - NOT USED'!J19,0)</f>
        <v>0</v>
      </c>
      <c r="L39" s="440">
        <f>ROUND(L19*'3-D - NOT USED'!K19,0)</f>
        <v>0</v>
      </c>
      <c r="M39" s="440">
        <f>ROUND(M19*'3-D - NOT USED'!L19,0)</f>
        <v>0</v>
      </c>
      <c r="N39" s="441">
        <f>ROUND(N19*'3-D - NOT USED'!M19,0)</f>
        <v>0</v>
      </c>
      <c r="O39" s="343"/>
      <c r="P39" s="183"/>
      <c r="Q39" s="329">
        <f t="shared" si="1"/>
        <v>0</v>
      </c>
      <c r="R39" s="346"/>
    </row>
    <row r="40" spans="1:18" s="28" customFormat="1">
      <c r="A40" s="336"/>
      <c r="B40" s="170">
        <v>22</v>
      </c>
      <c r="C40" s="337"/>
      <c r="D40" s="341"/>
      <c r="E40" s="439" t="s">
        <v>174</v>
      </c>
      <c r="F40" s="342"/>
      <c r="G40" s="341"/>
      <c r="H40" s="440">
        <f>ROUND(H20*'3-D - NOT USED'!G20,0)</f>
        <v>0</v>
      </c>
      <c r="I40" s="440">
        <f>ROUND(I20*'3-D - NOT USED'!H20,0)</f>
        <v>0</v>
      </c>
      <c r="J40" s="440">
        <f>ROUND(J20*'3-D - NOT USED'!I20,0)</f>
        <v>63</v>
      </c>
      <c r="K40" s="440">
        <f>ROUND(K20*'3-D - NOT USED'!J20,0)</f>
        <v>0</v>
      </c>
      <c r="L40" s="440">
        <f>ROUND(L20*'3-D - NOT USED'!K20,0)</f>
        <v>0</v>
      </c>
      <c r="M40" s="440">
        <f>ROUND(M20*'3-D - NOT USED'!L20,0)</f>
        <v>110</v>
      </c>
      <c r="N40" s="441">
        <f>ROUND(N20*'3-D - NOT USED'!M20,0)</f>
        <v>0</v>
      </c>
      <c r="O40" s="343"/>
      <c r="P40" s="183"/>
      <c r="Q40" s="329">
        <f t="shared" si="1"/>
        <v>173</v>
      </c>
      <c r="R40" s="346"/>
    </row>
    <row r="41" spans="1:18" s="28" customFormat="1">
      <c r="A41" s="336"/>
      <c r="B41" s="170">
        <v>23</v>
      </c>
      <c r="C41" s="337"/>
      <c r="D41" s="341"/>
      <c r="E41" s="439" t="s">
        <v>175</v>
      </c>
      <c r="F41" s="342"/>
      <c r="G41" s="341"/>
      <c r="H41" s="440">
        <f>ROUND(H21*'3-D - NOT USED'!G21,0)</f>
        <v>77</v>
      </c>
      <c r="I41" s="440">
        <f>ROUND(I21*'3-D - NOT USED'!H21,0)</f>
        <v>111</v>
      </c>
      <c r="J41" s="440">
        <f>ROUND(J21*'3-D - NOT USED'!I21,0)</f>
        <v>145</v>
      </c>
      <c r="K41" s="440">
        <f>ROUND(K21*'3-D - NOT USED'!J21,0)</f>
        <v>0</v>
      </c>
      <c r="L41" s="440">
        <f>ROUND(L21*'3-D - NOT USED'!K21,0)</f>
        <v>0</v>
      </c>
      <c r="M41" s="440">
        <f>ROUND(M21*'3-D - NOT USED'!L21,0)</f>
        <v>359</v>
      </c>
      <c r="N41" s="441">
        <f>ROUND(N21*'3-D - NOT USED'!M21,0)</f>
        <v>336</v>
      </c>
      <c r="O41" s="343"/>
      <c r="P41" s="183"/>
      <c r="Q41" s="329">
        <f t="shared" si="1"/>
        <v>1028</v>
      </c>
      <c r="R41" s="346"/>
    </row>
    <row r="42" spans="1:18" s="28" customFormat="1">
      <c r="A42" s="336"/>
      <c r="B42" s="277">
        <v>24</v>
      </c>
      <c r="C42" s="337"/>
      <c r="D42" s="341"/>
      <c r="E42" s="439" t="s">
        <v>75</v>
      </c>
      <c r="F42" s="342"/>
      <c r="G42" s="341"/>
      <c r="H42" s="440">
        <f>ROUND(H22*'3-D - NOT USED'!G22,0)</f>
        <v>0</v>
      </c>
      <c r="I42" s="440">
        <f>ROUND(I22*'3-D - NOT USED'!H22,0)</f>
        <v>0</v>
      </c>
      <c r="J42" s="440">
        <f>ROUND(J22*'3-D - NOT USED'!I22,0)</f>
        <v>0</v>
      </c>
      <c r="K42" s="440">
        <f>ROUND(K22*'3-D - NOT USED'!J22,0)</f>
        <v>0</v>
      </c>
      <c r="L42" s="440">
        <f>ROUND(L22*'3-D - NOT USED'!K22,0)</f>
        <v>125</v>
      </c>
      <c r="M42" s="440">
        <f>ROUND(M22*'3-D - NOT USED'!L22,0)</f>
        <v>144</v>
      </c>
      <c r="N42" s="441">
        <f>ROUND(N22*'3-D - NOT USED'!M22,0)</f>
        <v>192</v>
      </c>
      <c r="O42" s="343"/>
      <c r="P42" s="183"/>
      <c r="Q42" s="329">
        <f t="shared" si="1"/>
        <v>461</v>
      </c>
      <c r="R42" s="346"/>
    </row>
    <row r="43" spans="1:18" s="28" customFormat="1">
      <c r="A43" s="336"/>
      <c r="B43" s="170">
        <v>25</v>
      </c>
      <c r="C43" s="337"/>
      <c r="D43" s="341"/>
      <c r="E43" s="279" t="s">
        <v>215</v>
      </c>
      <c r="F43" s="342"/>
      <c r="G43" s="341"/>
      <c r="H43" s="440">
        <f>ROUND(H23*'3-D - NOT USED'!G23,0)</f>
        <v>398</v>
      </c>
      <c r="I43" s="549"/>
      <c r="J43" s="549"/>
      <c r="K43" s="549"/>
      <c r="L43" s="549"/>
      <c r="M43" s="549"/>
      <c r="N43" s="550"/>
      <c r="O43" s="343"/>
      <c r="P43" s="183"/>
      <c r="Q43" s="329">
        <f t="shared" si="1"/>
        <v>398</v>
      </c>
      <c r="R43" s="346"/>
    </row>
    <row r="44" spans="1:18" s="28" customFormat="1" ht="17.399999999999999">
      <c r="A44" s="442"/>
      <c r="B44" s="310">
        <v>26</v>
      </c>
      <c r="C44" s="443"/>
      <c r="D44" s="444"/>
      <c r="E44" s="378" t="s">
        <v>124</v>
      </c>
      <c r="F44" s="379"/>
      <c r="G44" s="377"/>
      <c r="H44" s="445">
        <f>ROUND(H24*'3-D - NOT USED'!G24,0)</f>
        <v>61</v>
      </c>
      <c r="I44" s="445">
        <f>ROUND(I24*'3-D - NOT USED'!H24,0)</f>
        <v>0</v>
      </c>
      <c r="J44" s="445">
        <f>ROUND(J24*'3-D - NOT USED'!I24,0)</f>
        <v>133</v>
      </c>
      <c r="K44" s="445">
        <f>ROUND(K24*'3-D - NOT USED'!J24,0)</f>
        <v>170</v>
      </c>
      <c r="L44" s="445">
        <f>ROUND(L24*'3-D - NOT USED'!K24,0)</f>
        <v>103</v>
      </c>
      <c r="M44" s="445">
        <f>ROUND(M24*'3-D - NOT USED'!L24,0)</f>
        <v>727</v>
      </c>
      <c r="N44" s="446">
        <f>ROUND(N24*'3-D - NOT USED'!M24,0)</f>
        <v>1253</v>
      </c>
      <c r="O44" s="443"/>
      <c r="P44" s="442"/>
      <c r="Q44" s="447">
        <f t="shared" si="1"/>
        <v>2447</v>
      </c>
      <c r="R44" s="443"/>
    </row>
    <row r="45" spans="1:18" s="28" customFormat="1" ht="7.5" customHeight="1">
      <c r="A45" s="27"/>
      <c r="B45" s="71"/>
      <c r="C45" s="29"/>
      <c r="D45" s="13"/>
      <c r="E45" s="79"/>
      <c r="F45" s="89"/>
      <c r="G45" s="60"/>
      <c r="H45" s="129"/>
      <c r="I45" s="129"/>
      <c r="J45" s="129"/>
      <c r="K45" s="129"/>
      <c r="L45" s="129"/>
      <c r="M45" s="129"/>
      <c r="N45" s="129"/>
      <c r="O45" s="29"/>
      <c r="P45" s="27"/>
      <c r="R45" s="29"/>
    </row>
    <row r="46" spans="1:18" s="92" customFormat="1">
      <c r="A46" s="336"/>
      <c r="B46" s="277">
        <v>27</v>
      </c>
      <c r="C46" s="337"/>
      <c r="D46" s="336"/>
      <c r="E46" s="332" t="s">
        <v>194</v>
      </c>
      <c r="F46" s="337"/>
      <c r="G46" s="336"/>
      <c r="H46" s="330"/>
      <c r="I46" s="330"/>
      <c r="J46" s="330"/>
      <c r="K46" s="330"/>
      <c r="L46" s="330"/>
      <c r="M46" s="330"/>
      <c r="N46" s="330"/>
      <c r="O46" s="337"/>
      <c r="P46" s="336"/>
      <c r="Q46" s="331">
        <f>SUM(Q33:Q44)</f>
        <v>60628</v>
      </c>
      <c r="R46" s="337"/>
    </row>
    <row r="47" spans="1:18" s="28" customFormat="1">
      <c r="A47" s="159"/>
      <c r="B47" s="170">
        <v>28</v>
      </c>
      <c r="C47" s="161"/>
      <c r="D47" s="159"/>
      <c r="E47" s="224" t="s">
        <v>23</v>
      </c>
      <c r="F47" s="161"/>
      <c r="G47" s="159"/>
      <c r="H47" s="160"/>
      <c r="I47" s="160"/>
      <c r="J47" s="160"/>
      <c r="K47" s="160"/>
      <c r="L47" s="160"/>
      <c r="M47" s="160"/>
      <c r="N47" s="160"/>
      <c r="O47" s="161"/>
      <c r="P47" s="159"/>
      <c r="Q47" s="160">
        <v>12</v>
      </c>
      <c r="R47" s="161"/>
    </row>
    <row r="48" spans="1:18" s="92" customFormat="1">
      <c r="A48" s="338"/>
      <c r="B48" s="277">
        <v>29</v>
      </c>
      <c r="C48" s="339"/>
      <c r="D48" s="338"/>
      <c r="E48" s="334" t="s">
        <v>193</v>
      </c>
      <c r="F48" s="339"/>
      <c r="G48" s="338"/>
      <c r="H48" s="333"/>
      <c r="I48" s="333"/>
      <c r="J48" s="333"/>
      <c r="K48" s="333"/>
      <c r="L48" s="333"/>
      <c r="M48" s="333"/>
      <c r="N48" s="333"/>
      <c r="O48" s="339"/>
      <c r="P48" s="338"/>
      <c r="Q48" s="335">
        <f>Q46*Q47</f>
        <v>727536</v>
      </c>
      <c r="R48" s="339"/>
    </row>
    <row r="49" spans="1:18" s="92" customFormat="1" ht="6.9" customHeight="1">
      <c r="A49" s="154"/>
      <c r="B49" s="256"/>
      <c r="C49" s="157"/>
      <c r="D49" s="154"/>
      <c r="E49" s="162"/>
      <c r="F49" s="157"/>
      <c r="G49" s="154"/>
      <c r="H49" s="344"/>
      <c r="I49" s="344"/>
      <c r="J49" s="344"/>
      <c r="K49" s="344"/>
      <c r="L49" s="344"/>
      <c r="M49" s="344"/>
      <c r="N49" s="344"/>
      <c r="O49" s="157"/>
      <c r="P49" s="154"/>
      <c r="Q49" s="238"/>
      <c r="R49" s="157"/>
    </row>
    <row r="50" spans="1:18" ht="16.2" thickBot="1"/>
    <row r="51" spans="1:18" ht="16.2" thickBot="1">
      <c r="A51" s="1097" t="s">
        <v>88</v>
      </c>
      <c r="B51" s="1098"/>
      <c r="C51" s="1098"/>
      <c r="D51" s="1098"/>
      <c r="E51" s="1098"/>
      <c r="F51" s="1098"/>
      <c r="G51" s="1098"/>
      <c r="H51" s="1098"/>
      <c r="I51" s="1098"/>
      <c r="J51" s="1098"/>
      <c r="K51" s="1098"/>
      <c r="L51" s="1098"/>
      <c r="M51" s="1098"/>
      <c r="N51" s="1098"/>
      <c r="O51" s="1098"/>
      <c r="P51" s="1098"/>
      <c r="Q51" s="1098"/>
      <c r="R51" s="1099"/>
    </row>
  </sheetData>
  <mergeCells count="15">
    <mergeCell ref="A51:R51"/>
    <mergeCell ref="B1:N1"/>
    <mergeCell ref="I2:N2"/>
    <mergeCell ref="A3:O3"/>
    <mergeCell ref="A5:R5"/>
    <mergeCell ref="A7:R7"/>
    <mergeCell ref="B9:B10"/>
    <mergeCell ref="E9:E10"/>
    <mergeCell ref="H9:N9"/>
    <mergeCell ref="Q9:Q10"/>
    <mergeCell ref="A27:R27"/>
    <mergeCell ref="B29:B30"/>
    <mergeCell ref="E29:E30"/>
    <mergeCell ref="H29:N29"/>
    <mergeCell ref="Q29:Q30"/>
  </mergeCells>
  <printOptions horizontalCentered="1"/>
  <pageMargins left="0.75" right="0.75" top="1.03" bottom="1" header="0.75" footer="0.5"/>
  <pageSetup scale="63" orientation="landscape" useFirstPageNumber="1" horizontalDpi="4294967292" verticalDpi="4294967292" r:id="rId1"/>
  <headerFooter alignWithMargins="0">
    <oddHeader>&amp;R&amp;"Book Antiqua,Bold"DRAFT
ATTACHMENT 3</oddHeader>
    <oddFooter>&amp;L&amp;"Book Antiqua,Italic"&amp;D&amp;C&amp;"Book Antiqua,Regular"&amp;A&amp;R&amp;"Book Antiqua,Italic"City of Beverly Hills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19"/>
  <sheetViews>
    <sheetView zoomScale="70" workbookViewId="0">
      <selection activeCell="S13" sqref="S13"/>
    </sheetView>
  </sheetViews>
  <sheetFormatPr defaultColWidth="9" defaultRowHeight="15.6"/>
  <cols>
    <col min="1" max="1" width="1.59765625" style="83" customWidth="1"/>
    <col min="2" max="2" width="9" style="83"/>
    <col min="3" max="4" width="1.59765625" style="83" customWidth="1"/>
    <col min="5" max="5" width="50" style="83" customWidth="1"/>
    <col min="6" max="7" width="1.59765625" style="83" customWidth="1"/>
    <col min="8" max="8" width="22.19921875" style="83" customWidth="1"/>
    <col min="9" max="9" width="1.59765625" style="83" customWidth="1"/>
    <col min="10" max="16384" width="9" style="83"/>
  </cols>
  <sheetData>
    <row r="1" spans="1:9" ht="20.25" customHeight="1">
      <c r="A1" s="1065" t="s">
        <v>161</v>
      </c>
      <c r="B1" s="1065"/>
      <c r="C1" s="1065"/>
      <c r="D1" s="1065"/>
      <c r="E1" s="1065"/>
      <c r="F1" s="1065"/>
      <c r="G1" s="1065"/>
      <c r="H1" s="1065"/>
      <c r="I1" s="1065"/>
    </row>
    <row r="2" spans="1:9" ht="20.25" customHeight="1">
      <c r="A2" s="257"/>
      <c r="B2" s="257"/>
      <c r="C2" s="257"/>
      <c r="D2" s="257"/>
      <c r="E2" s="409" t="s">
        <v>24</v>
      </c>
      <c r="F2" s="1101">
        <f>'3-H'!E6</f>
        <v>0</v>
      </c>
      <c r="G2" s="1101"/>
      <c r="H2" s="1101"/>
      <c r="I2" s="1101"/>
    </row>
    <row r="3" spans="1:9" ht="20.25" customHeight="1">
      <c r="E3" s="77"/>
      <c r="F3" s="77"/>
      <c r="G3" s="77"/>
      <c r="H3" s="77"/>
    </row>
    <row r="4" spans="1:9" ht="15.75" customHeight="1">
      <c r="A4" s="83" t="s">
        <v>160</v>
      </c>
      <c r="E4" s="109"/>
      <c r="F4" s="109"/>
      <c r="G4" s="109"/>
      <c r="H4" s="109"/>
    </row>
    <row r="5" spans="1:9" ht="15.75" customHeight="1">
      <c r="E5" s="107"/>
      <c r="F5" s="107"/>
      <c r="G5" s="107"/>
      <c r="H5" s="107"/>
    </row>
    <row r="6" spans="1:9" ht="7.5" customHeight="1">
      <c r="A6" s="390"/>
      <c r="B6" s="391"/>
      <c r="C6" s="392"/>
      <c r="D6" s="390"/>
      <c r="E6" s="397"/>
      <c r="F6" s="398"/>
      <c r="G6" s="401"/>
      <c r="H6" s="397"/>
      <c r="I6" s="392"/>
    </row>
    <row r="7" spans="1:9" s="123" customFormat="1" ht="25.2" customHeight="1">
      <c r="A7" s="104"/>
      <c r="B7" s="528" t="s">
        <v>0</v>
      </c>
      <c r="C7" s="122"/>
      <c r="D7" s="104"/>
      <c r="E7" s="528" t="s">
        <v>155</v>
      </c>
      <c r="F7" s="21"/>
      <c r="G7" s="22"/>
      <c r="H7" s="56" t="s">
        <v>156</v>
      </c>
      <c r="I7" s="122"/>
    </row>
    <row r="8" spans="1:9" ht="7.5" customHeight="1">
      <c r="A8" s="394"/>
      <c r="B8" s="395"/>
      <c r="C8" s="396"/>
      <c r="D8" s="394"/>
      <c r="E8" s="256"/>
      <c r="F8" s="400"/>
      <c r="G8" s="403"/>
      <c r="H8" s="404"/>
      <c r="I8" s="396"/>
    </row>
    <row r="9" spans="1:9" ht="7.5" customHeight="1" thickBot="1">
      <c r="A9" s="393"/>
      <c r="C9" s="147"/>
      <c r="D9" s="393"/>
      <c r="E9" s="257"/>
      <c r="F9" s="399"/>
      <c r="G9" s="402"/>
      <c r="H9" s="388"/>
      <c r="I9" s="147"/>
    </row>
    <row r="10" spans="1:9" s="539" customFormat="1" ht="25.95" customHeight="1" thickTop="1">
      <c r="A10" s="534"/>
      <c r="B10" s="535">
        <v>1</v>
      </c>
      <c r="C10" s="536"/>
      <c r="D10" s="534"/>
      <c r="E10" s="537" t="s">
        <v>157</v>
      </c>
      <c r="F10" s="536"/>
      <c r="G10" s="534"/>
      <c r="H10" s="538">
        <v>1000</v>
      </c>
      <c r="I10" s="536"/>
    </row>
    <row r="11" spans="1:9" s="539" customFormat="1" ht="25.95" customHeight="1">
      <c r="A11" s="540"/>
      <c r="B11" s="541">
        <v>2</v>
      </c>
      <c r="C11" s="542"/>
      <c r="D11" s="540"/>
      <c r="E11" s="543" t="s">
        <v>37</v>
      </c>
      <c r="F11" s="542"/>
      <c r="G11" s="540"/>
      <c r="H11" s="544">
        <v>1000</v>
      </c>
      <c r="I11" s="542"/>
    </row>
    <row r="12" spans="1:9" s="539" customFormat="1" ht="25.95" customHeight="1">
      <c r="A12" s="540"/>
      <c r="B12" s="541">
        <v>3</v>
      </c>
      <c r="C12" s="542"/>
      <c r="D12" s="540"/>
      <c r="E12" s="543" t="s">
        <v>164</v>
      </c>
      <c r="F12" s="542"/>
      <c r="G12" s="540"/>
      <c r="H12" s="544">
        <v>1000</v>
      </c>
      <c r="I12" s="542"/>
    </row>
    <row r="13" spans="1:9" s="539" customFormat="1" ht="25.95" customHeight="1">
      <c r="A13" s="540"/>
      <c r="B13" s="541">
        <v>4</v>
      </c>
      <c r="C13" s="542"/>
      <c r="D13" s="540"/>
      <c r="E13" s="543" t="s">
        <v>165</v>
      </c>
      <c r="F13" s="542"/>
      <c r="G13" s="540"/>
      <c r="H13" s="544">
        <v>1100</v>
      </c>
      <c r="I13" s="542"/>
    </row>
    <row r="14" spans="1:9" s="539" customFormat="1" ht="25.95" customHeight="1">
      <c r="A14" s="540"/>
      <c r="B14" s="541">
        <v>5</v>
      </c>
      <c r="C14" s="542"/>
      <c r="D14" s="540"/>
      <c r="E14" s="543" t="s">
        <v>166</v>
      </c>
      <c r="F14" s="542"/>
      <c r="G14" s="540"/>
      <c r="H14" s="544">
        <v>1000</v>
      </c>
      <c r="I14" s="542"/>
    </row>
    <row r="15" spans="1:9" s="539" customFormat="1" ht="25.95" customHeight="1" thickBot="1">
      <c r="A15" s="540"/>
      <c r="B15" s="541">
        <v>6</v>
      </c>
      <c r="C15" s="542"/>
      <c r="D15" s="540"/>
      <c r="E15" s="543" t="s">
        <v>158</v>
      </c>
      <c r="F15" s="542"/>
      <c r="G15" s="540"/>
      <c r="H15" s="545">
        <v>1000</v>
      </c>
      <c r="I15" s="542"/>
    </row>
    <row r="16" spans="1:9" s="539" customFormat="1" ht="25.95" customHeight="1" thickTop="1">
      <c r="A16" s="540"/>
      <c r="B16" s="541">
        <v>7</v>
      </c>
      <c r="C16" s="542"/>
      <c r="D16" s="540"/>
      <c r="E16" s="543" t="s">
        <v>159</v>
      </c>
      <c r="F16" s="542"/>
      <c r="G16" s="540"/>
      <c r="H16" s="546">
        <f>SUM(H10:H15)</f>
        <v>6100</v>
      </c>
      <c r="I16" s="542"/>
    </row>
    <row r="17" spans="1:9" s="109" customFormat="1" ht="7.5" customHeight="1">
      <c r="A17" s="405"/>
      <c r="B17" s="408"/>
      <c r="C17" s="407"/>
      <c r="D17" s="405"/>
      <c r="E17" s="408"/>
      <c r="F17" s="407"/>
      <c r="G17" s="405"/>
      <c r="H17" s="406"/>
      <c r="I17" s="407"/>
    </row>
    <row r="18" spans="1:9" s="109" customFormat="1" ht="15.75" customHeight="1">
      <c r="H18" s="389"/>
    </row>
    <row r="19" spans="1:9" ht="30" customHeight="1">
      <c r="A19" s="1102" t="s">
        <v>223</v>
      </c>
      <c r="B19" s="1102"/>
      <c r="C19" s="1102"/>
      <c r="D19" s="1102"/>
      <c r="E19" s="1102"/>
      <c r="F19" s="1102"/>
      <c r="G19" s="1102"/>
      <c r="H19" s="1102"/>
      <c r="I19" s="1102"/>
    </row>
  </sheetData>
  <mergeCells count="3">
    <mergeCell ref="A1:I1"/>
    <mergeCell ref="F2:I2"/>
    <mergeCell ref="A19:I19"/>
  </mergeCells>
  <phoneticPr fontId="7" type="noConversion"/>
  <printOptions horizontalCentered="1"/>
  <pageMargins left="0.75" right="0.75" top="1" bottom="1" header="0.75" footer="0.5"/>
  <pageSetup orientation="landscape" r:id="rId1"/>
  <headerFooter alignWithMargins="0">
    <oddHeader>&amp;C&amp;"Palatino,Bold"&amp;14
&amp;R&amp;"Book Antiqua,Bold"DRAFT
ATTACHMENT 4</oddHeader>
    <oddFooter>&amp;L&amp;"Book Antiqua,Italic"&amp;D&amp;C&amp;"Book Antiqua,Regular"&amp;A&amp;R&amp;"Book Antiqua,Italic"City of Beverly Hills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1"/>
  <sheetViews>
    <sheetView topLeftCell="A4" zoomScale="70" zoomScaleNormal="70" workbookViewId="0">
      <selection activeCell="S13" sqref="S13"/>
    </sheetView>
  </sheetViews>
  <sheetFormatPr defaultColWidth="11" defaultRowHeight="15.6"/>
  <cols>
    <col min="1" max="1" width="1.59765625" style="10" customWidth="1"/>
    <col min="2" max="2" width="7.09765625" style="66" customWidth="1"/>
    <col min="3" max="4" width="1.59765625" style="10" customWidth="1"/>
    <col min="5" max="5" width="53.3984375" style="10" customWidth="1"/>
    <col min="6" max="6" width="1.59765625" style="10" customWidth="1"/>
    <col min="7" max="7" width="11.8984375" style="10" customWidth="1"/>
    <col min="8" max="13" width="10.59765625" style="10" customWidth="1"/>
    <col min="14" max="14" width="1.09765625" style="10" customWidth="1"/>
    <col min="15" max="15" width="14" style="28" customWidth="1"/>
    <col min="16" max="16" width="1.19921875" style="10" customWidth="1"/>
    <col min="17" max="18" width="1.59765625" style="10" customWidth="1"/>
    <col min="19" max="16384" width="11" style="10"/>
  </cols>
  <sheetData>
    <row r="1" spans="1:18">
      <c r="B1" s="995" t="s">
        <v>79</v>
      </c>
      <c r="C1" s="1139"/>
      <c r="D1" s="1139"/>
      <c r="E1" s="1139"/>
      <c r="F1" s="1139"/>
      <c r="G1" s="1139"/>
      <c r="H1" s="1139"/>
      <c r="I1" s="1139"/>
      <c r="J1" s="1139"/>
      <c r="K1" s="1139"/>
      <c r="L1" s="1139"/>
      <c r="M1" s="1139"/>
      <c r="N1" s="1139"/>
    </row>
    <row r="2" spans="1:18">
      <c r="B2" s="64"/>
      <c r="C2" s="65"/>
      <c r="D2" s="65"/>
      <c r="E2" s="65"/>
      <c r="F2" s="65"/>
      <c r="G2" s="65"/>
      <c r="H2" s="99" t="s">
        <v>24</v>
      </c>
      <c r="I2" s="1140">
        <f>+'3-A'!K3</f>
        <v>0</v>
      </c>
      <c r="J2" s="1141"/>
      <c r="K2" s="1141"/>
      <c r="L2" s="1141"/>
      <c r="M2" s="1141"/>
      <c r="N2" s="1141"/>
    </row>
    <row r="3" spans="1:18" ht="15.75" customHeight="1">
      <c r="A3" s="1064" t="s">
        <v>86</v>
      </c>
      <c r="B3" s="1064"/>
      <c r="C3" s="1064"/>
      <c r="D3" s="1064"/>
      <c r="E3" s="1064"/>
      <c r="F3" s="1064"/>
      <c r="G3" s="1064"/>
      <c r="H3" s="1064"/>
      <c r="I3" s="1064"/>
      <c r="J3" s="1064"/>
      <c r="K3" s="1064"/>
      <c r="L3" s="1064"/>
      <c r="M3" s="1064"/>
      <c r="N3" s="1064"/>
      <c r="O3" s="1064"/>
    </row>
    <row r="4" spans="1:18" ht="15.75" customHeight="1">
      <c r="A4" s="97"/>
      <c r="B4" s="97"/>
      <c r="C4" s="97"/>
      <c r="D4" s="97"/>
      <c r="E4" s="1017" t="s">
        <v>80</v>
      </c>
      <c r="F4" s="1017"/>
      <c r="G4" s="1017"/>
      <c r="H4" s="1017"/>
      <c r="I4" s="1017"/>
      <c r="J4" s="1017"/>
      <c r="K4" s="1017"/>
      <c r="L4" s="1017"/>
      <c r="M4" s="1017"/>
      <c r="N4" s="1017"/>
      <c r="O4" s="97"/>
    </row>
    <row r="5" spans="1:18" ht="4.5" customHeight="1">
      <c r="A5" s="97"/>
      <c r="B5" s="97"/>
      <c r="C5" s="97"/>
      <c r="D5" s="97"/>
      <c r="E5" s="355"/>
      <c r="F5" s="355"/>
      <c r="G5" s="355"/>
      <c r="H5" s="355"/>
      <c r="I5" s="355"/>
      <c r="J5" s="355"/>
      <c r="K5" s="355"/>
      <c r="L5" s="355"/>
      <c r="M5" s="355"/>
      <c r="N5" s="355"/>
      <c r="O5" s="97"/>
    </row>
    <row r="6" spans="1:18" customFormat="1" ht="18" customHeight="1">
      <c r="A6" s="1065" t="s">
        <v>22</v>
      </c>
      <c r="B6" s="1065"/>
      <c r="C6" s="1065"/>
      <c r="D6" s="1065"/>
      <c r="E6" s="1065"/>
      <c r="F6" s="1065"/>
      <c r="G6" s="1065"/>
      <c r="H6" s="1065"/>
      <c r="I6" s="1065"/>
      <c r="J6" s="1065"/>
      <c r="K6" s="1065"/>
      <c r="L6" s="1065"/>
      <c r="M6" s="1065"/>
      <c r="N6" s="1065"/>
      <c r="O6" s="1065"/>
      <c r="P6" s="1065"/>
      <c r="Q6" s="10"/>
      <c r="R6" s="10"/>
    </row>
    <row r="7" spans="1:18" customFormat="1" ht="5.0999999999999996" customHeight="1">
      <c r="A7" s="20"/>
      <c r="B7" s="67"/>
      <c r="C7" s="19"/>
      <c r="D7" s="20"/>
      <c r="E7" s="18"/>
      <c r="F7" s="18"/>
      <c r="G7" s="18"/>
      <c r="H7" s="18"/>
      <c r="I7" s="18"/>
      <c r="J7" s="18"/>
      <c r="K7" s="18"/>
      <c r="L7" s="18"/>
      <c r="M7" s="18"/>
      <c r="N7" s="142"/>
      <c r="O7" s="28"/>
      <c r="P7" s="28"/>
      <c r="Q7" s="28"/>
      <c r="R7" s="28"/>
    </row>
    <row r="8" spans="1:18" customFormat="1" ht="18" customHeight="1">
      <c r="A8" s="27"/>
      <c r="B8" s="1090" t="s">
        <v>0</v>
      </c>
      <c r="C8" s="29"/>
      <c r="D8" s="13"/>
      <c r="E8" s="1076" t="s">
        <v>14</v>
      </c>
      <c r="F8" s="12"/>
      <c r="G8" s="1079" t="s">
        <v>3</v>
      </c>
      <c r="H8" s="1080"/>
      <c r="I8" s="1080"/>
      <c r="J8" s="1080"/>
      <c r="K8" s="1080"/>
      <c r="L8" s="1080"/>
      <c r="M8" s="1081"/>
      <c r="N8" s="242"/>
      <c r="O8" s="1082"/>
      <c r="P8" s="12"/>
      <c r="Q8" s="12"/>
      <c r="R8" s="28"/>
    </row>
    <row r="9" spans="1:18" customFormat="1" ht="18" customHeight="1">
      <c r="A9" s="27"/>
      <c r="B9" s="1091"/>
      <c r="C9" s="29"/>
      <c r="D9" s="13"/>
      <c r="E9" s="1077"/>
      <c r="F9" s="12"/>
      <c r="G9" s="1083">
        <v>1</v>
      </c>
      <c r="H9" s="1083">
        <v>2</v>
      </c>
      <c r="I9" s="1083">
        <v>3</v>
      </c>
      <c r="J9" s="1083">
        <v>4</v>
      </c>
      <c r="K9" s="1083">
        <v>5</v>
      </c>
      <c r="L9" s="1083">
        <v>6</v>
      </c>
      <c r="M9" s="1083">
        <v>7</v>
      </c>
      <c r="N9" s="88"/>
      <c r="O9" s="1082"/>
      <c r="P9" s="12"/>
      <c r="Q9" s="12"/>
      <c r="R9" s="28"/>
    </row>
    <row r="10" spans="1:18" customFormat="1" ht="5.0999999999999996" customHeight="1">
      <c r="A10" s="27"/>
      <c r="B10" s="1092"/>
      <c r="C10" s="29"/>
      <c r="D10" s="13"/>
      <c r="E10" s="1078"/>
      <c r="F10" s="12"/>
      <c r="G10" s="1084"/>
      <c r="H10" s="1084"/>
      <c r="I10" s="1084"/>
      <c r="J10" s="1084"/>
      <c r="K10" s="1084"/>
      <c r="L10" s="1084"/>
      <c r="M10" s="1084"/>
      <c r="N10" s="61"/>
      <c r="O10" s="1082"/>
      <c r="P10" s="12"/>
      <c r="Q10" s="12"/>
      <c r="R10" s="28"/>
    </row>
    <row r="11" spans="1:18" customFormat="1" ht="4.5" customHeight="1" thickBot="1">
      <c r="A11" s="25"/>
      <c r="B11" s="68"/>
      <c r="C11" s="17"/>
      <c r="D11" s="16"/>
      <c r="E11" s="76"/>
      <c r="F11" s="36"/>
      <c r="G11" s="1136"/>
      <c r="H11" s="1136"/>
      <c r="I11" s="1136"/>
      <c r="J11" s="1136"/>
      <c r="K11" s="1136"/>
      <c r="L11" s="1136"/>
      <c r="M11" s="1136"/>
      <c r="N11" s="243"/>
      <c r="O11" s="57"/>
      <c r="P11" s="12"/>
      <c r="Q11" s="12"/>
      <c r="R11" s="28"/>
    </row>
    <row r="12" spans="1:18" customFormat="1" ht="18" customHeight="1">
      <c r="A12" s="25"/>
      <c r="B12" s="68">
        <v>8</v>
      </c>
      <c r="C12" s="24"/>
      <c r="D12" s="16"/>
      <c r="E12" s="41" t="s">
        <v>72</v>
      </c>
      <c r="F12" s="36"/>
      <c r="G12" s="317"/>
      <c r="H12" s="318"/>
      <c r="I12" s="318"/>
      <c r="J12" s="318"/>
      <c r="K12" s="318"/>
      <c r="L12" s="318"/>
      <c r="M12" s="319"/>
      <c r="N12" s="243"/>
      <c r="O12" s="57"/>
      <c r="P12" s="12"/>
      <c r="Q12" s="12"/>
      <c r="R12" s="10"/>
    </row>
    <row r="13" spans="1:18" customFormat="1" ht="18" customHeight="1">
      <c r="A13" s="49"/>
      <c r="B13" s="68">
        <v>9</v>
      </c>
      <c r="C13" s="50"/>
      <c r="D13" s="15"/>
      <c r="E13" s="41" t="s">
        <v>73</v>
      </c>
      <c r="F13" s="37"/>
      <c r="G13" s="320"/>
      <c r="H13" s="244"/>
      <c r="I13" s="244"/>
      <c r="J13" s="244"/>
      <c r="K13" s="244"/>
      <c r="L13" s="244"/>
      <c r="M13" s="321"/>
      <c r="N13" s="243"/>
      <c r="O13" s="57"/>
      <c r="P13" s="12"/>
      <c r="Q13" s="12"/>
      <c r="R13" s="28"/>
    </row>
    <row r="14" spans="1:18" customFormat="1" ht="18" customHeight="1">
      <c r="A14" s="49"/>
      <c r="B14" s="69">
        <v>10</v>
      </c>
      <c r="C14" s="50"/>
      <c r="D14" s="15"/>
      <c r="E14" s="41" t="s">
        <v>74</v>
      </c>
      <c r="F14" s="37"/>
      <c r="G14" s="320"/>
      <c r="H14" s="244"/>
      <c r="I14" s="244"/>
      <c r="J14" s="244"/>
      <c r="K14" s="244"/>
      <c r="L14" s="244"/>
      <c r="M14" s="321"/>
      <c r="N14" s="243"/>
      <c r="O14" s="57"/>
      <c r="P14" s="12"/>
      <c r="Q14" s="12"/>
      <c r="R14" s="28"/>
    </row>
    <row r="15" spans="1:18" customFormat="1" ht="18" customHeight="1">
      <c r="A15" s="49"/>
      <c r="B15" s="69">
        <v>11</v>
      </c>
      <c r="C15" s="50"/>
      <c r="D15" s="15"/>
      <c r="E15" s="41" t="s">
        <v>75</v>
      </c>
      <c r="F15" s="37"/>
      <c r="G15" s="322"/>
      <c r="H15" s="245"/>
      <c r="I15" s="245"/>
      <c r="J15" s="245"/>
      <c r="K15" s="245"/>
      <c r="L15" s="245"/>
      <c r="M15" s="323"/>
      <c r="N15" s="243"/>
      <c r="O15" s="57"/>
      <c r="P15" s="12"/>
      <c r="Q15" s="12"/>
      <c r="R15" s="28"/>
    </row>
    <row r="16" spans="1:18" customFormat="1" ht="18" customHeight="1" thickBot="1">
      <c r="A16" s="49"/>
      <c r="B16" s="69">
        <v>12</v>
      </c>
      <c r="C16" s="50"/>
      <c r="D16" s="15"/>
      <c r="E16" s="41" t="s">
        <v>76</v>
      </c>
      <c r="F16" s="37"/>
      <c r="G16" s="324"/>
      <c r="H16" s="325"/>
      <c r="I16" s="325"/>
      <c r="J16" s="325"/>
      <c r="K16" s="325"/>
      <c r="L16" s="325"/>
      <c r="M16" s="326"/>
      <c r="N16" s="243"/>
      <c r="O16" s="57"/>
      <c r="P16" s="12"/>
      <c r="Q16" s="12"/>
      <c r="R16" s="28"/>
    </row>
    <row r="17" spans="1:18" customFormat="1" ht="18" customHeight="1" thickBot="1">
      <c r="A17" s="49"/>
      <c r="B17" s="69">
        <v>13</v>
      </c>
      <c r="C17" s="50"/>
      <c r="D17" s="15"/>
      <c r="E17" s="41" t="s">
        <v>132</v>
      </c>
      <c r="F17" s="37"/>
      <c r="G17" s="1149" t="s">
        <v>123</v>
      </c>
      <c r="H17" s="1150"/>
      <c r="I17" s="1150"/>
      <c r="J17" s="1150"/>
      <c r="K17" s="1150"/>
      <c r="L17" s="1150"/>
      <c r="M17" s="1151"/>
      <c r="N17" s="243"/>
      <c r="O17" s="57"/>
      <c r="P17" s="12"/>
      <c r="Q17" s="12"/>
      <c r="R17" s="28"/>
    </row>
    <row r="18" spans="1:18" customFormat="1" ht="18" customHeight="1" thickBot="1">
      <c r="A18" s="49"/>
      <c r="B18" s="69">
        <v>14</v>
      </c>
      <c r="C18" s="50"/>
      <c r="D18" s="15"/>
      <c r="E18" s="132" t="s">
        <v>125</v>
      </c>
      <c r="F18" s="37"/>
      <c r="G18" s="352"/>
      <c r="H18" s="353"/>
      <c r="I18" s="353"/>
      <c r="J18" s="353"/>
      <c r="K18" s="353"/>
      <c r="L18" s="353"/>
      <c r="M18" s="354"/>
      <c r="N18" s="243"/>
      <c r="O18" s="57"/>
      <c r="P18" s="12"/>
      <c r="Q18" s="12"/>
      <c r="R18" s="28"/>
    </row>
    <row r="19" spans="1:18" customFormat="1" ht="4.5" customHeight="1">
      <c r="A19" s="49"/>
      <c r="B19" s="69"/>
      <c r="C19" s="45"/>
      <c r="D19" s="37"/>
      <c r="E19" s="41"/>
      <c r="F19" s="37"/>
      <c r="G19" s="72"/>
      <c r="H19" s="72"/>
      <c r="I19" s="72"/>
      <c r="J19" s="72"/>
      <c r="K19" s="72"/>
      <c r="L19" s="72"/>
      <c r="M19" s="72"/>
      <c r="N19" s="114"/>
      <c r="O19" s="57"/>
      <c r="P19" s="12"/>
      <c r="Q19" s="12"/>
      <c r="R19" s="28"/>
    </row>
    <row r="20" spans="1:18" customFormat="1" ht="4.5" customHeight="1">
      <c r="A20" s="28"/>
      <c r="B20" s="70"/>
      <c r="C20" s="28"/>
      <c r="D20" s="12"/>
      <c r="E20" s="58"/>
      <c r="F20" s="12"/>
      <c r="G20" s="57"/>
      <c r="H20" s="57"/>
      <c r="I20" s="57"/>
      <c r="J20" s="57"/>
      <c r="K20" s="57"/>
      <c r="L20" s="57"/>
      <c r="M20" s="57"/>
      <c r="N20" s="57"/>
      <c r="O20" s="57"/>
      <c r="P20" s="12"/>
      <c r="Q20" s="12"/>
      <c r="R20" s="28"/>
    </row>
    <row r="21" spans="1:18" s="28" customFormat="1" ht="18" customHeight="1">
      <c r="B21" s="70"/>
      <c r="E21" s="1065" t="s">
        <v>87</v>
      </c>
      <c r="F21" s="1065"/>
      <c r="G21" s="1065"/>
      <c r="H21" s="1065"/>
      <c r="I21" s="1065"/>
      <c r="J21" s="1065"/>
      <c r="K21" s="1065"/>
      <c r="L21" s="1065"/>
      <c r="M21" s="1065"/>
      <c r="N21" s="1065"/>
    </row>
    <row r="22" spans="1:18" customFormat="1" ht="5.0999999999999996" customHeight="1">
      <c r="A22" s="20"/>
      <c r="B22" s="67"/>
      <c r="C22" s="19"/>
      <c r="D22" s="20"/>
      <c r="E22" s="18"/>
      <c r="F22" s="18"/>
      <c r="G22" s="18"/>
      <c r="H22" s="18"/>
      <c r="I22" s="18"/>
      <c r="J22" s="18"/>
      <c r="K22" s="18"/>
      <c r="L22" s="18"/>
      <c r="M22" s="18"/>
      <c r="N22" s="32"/>
      <c r="O22" s="18"/>
      <c r="P22" s="19"/>
      <c r="Q22" s="27"/>
      <c r="R22" s="10"/>
    </row>
    <row r="23" spans="1:18" customFormat="1" ht="18" customHeight="1">
      <c r="A23" s="27"/>
      <c r="B23" s="1090" t="s">
        <v>0</v>
      </c>
      <c r="C23" s="29"/>
      <c r="D23" s="13"/>
      <c r="E23" s="1076" t="s">
        <v>14</v>
      </c>
      <c r="F23" s="12"/>
      <c r="G23" s="1079" t="s">
        <v>3</v>
      </c>
      <c r="H23" s="1080"/>
      <c r="I23" s="1080"/>
      <c r="J23" s="1080"/>
      <c r="K23" s="1080"/>
      <c r="L23" s="1080"/>
      <c r="M23" s="1081"/>
      <c r="N23" s="33"/>
      <c r="O23" s="1076" t="s">
        <v>19</v>
      </c>
      <c r="P23" s="34"/>
      <c r="Q23" s="13"/>
      <c r="R23" s="10"/>
    </row>
    <row r="24" spans="1:18" customFormat="1" ht="18" customHeight="1">
      <c r="A24" s="27"/>
      <c r="B24" s="1091"/>
      <c r="C24" s="29"/>
      <c r="D24" s="13"/>
      <c r="E24" s="1077"/>
      <c r="F24" s="12"/>
      <c r="G24" s="1083">
        <v>1</v>
      </c>
      <c r="H24" s="1083">
        <v>2</v>
      </c>
      <c r="I24" s="1083">
        <v>3</v>
      </c>
      <c r="J24" s="1083">
        <v>4</v>
      </c>
      <c r="K24" s="1083">
        <v>5</v>
      </c>
      <c r="L24" s="1083">
        <v>6</v>
      </c>
      <c r="M24" s="1083">
        <v>7</v>
      </c>
      <c r="N24" s="35"/>
      <c r="O24" s="1077"/>
      <c r="P24" s="34"/>
      <c r="Q24" s="13"/>
      <c r="R24" s="10"/>
    </row>
    <row r="25" spans="1:18" customFormat="1" ht="5.0999999999999996" customHeight="1">
      <c r="A25" s="27"/>
      <c r="B25" s="1092"/>
      <c r="C25" s="29"/>
      <c r="D25" s="13"/>
      <c r="E25" s="1078"/>
      <c r="F25" s="12"/>
      <c r="G25" s="1084"/>
      <c r="H25" s="1084"/>
      <c r="I25" s="1084"/>
      <c r="J25" s="1084"/>
      <c r="K25" s="1084"/>
      <c r="L25" s="1084"/>
      <c r="M25" s="1084"/>
      <c r="N25" s="14"/>
      <c r="O25" s="1078"/>
      <c r="P25" s="34"/>
      <c r="Q25" s="13"/>
      <c r="R25" s="10"/>
    </row>
    <row r="26" spans="1:18" customFormat="1" ht="5.25" customHeight="1">
      <c r="A26" s="25"/>
      <c r="B26" s="68"/>
      <c r="C26" s="17"/>
      <c r="D26" s="16"/>
      <c r="E26" s="76"/>
      <c r="F26" s="36"/>
      <c r="G26" s="1136"/>
      <c r="H26" s="1136"/>
      <c r="I26" s="1136"/>
      <c r="J26" s="1136"/>
      <c r="K26" s="1136"/>
      <c r="L26" s="1136"/>
      <c r="M26" s="1136"/>
      <c r="N26" s="72"/>
      <c r="O26" s="72"/>
      <c r="P26" s="55"/>
      <c r="Q26" s="13"/>
      <c r="R26" s="10"/>
    </row>
    <row r="27" spans="1:18" customFormat="1" ht="18" customHeight="1">
      <c r="A27" s="49"/>
      <c r="B27" s="69">
        <v>1</v>
      </c>
      <c r="C27" s="50"/>
      <c r="D27" s="15"/>
      <c r="E27" s="41" t="s">
        <v>72</v>
      </c>
      <c r="F27" s="37"/>
      <c r="G27" s="412"/>
      <c r="H27" s="413"/>
      <c r="I27" s="413"/>
      <c r="J27" s="413"/>
      <c r="K27" s="413"/>
      <c r="L27" s="413"/>
      <c r="M27" s="413"/>
      <c r="N27" s="40"/>
      <c r="O27" s="72">
        <f t="shared" ref="O27:O33" si="0">SUM(G27:M27)</f>
        <v>0</v>
      </c>
      <c r="P27" s="38"/>
      <c r="Q27" s="13"/>
      <c r="R27" s="10"/>
    </row>
    <row r="28" spans="1:18" customFormat="1" ht="18" customHeight="1">
      <c r="A28" s="49"/>
      <c r="B28" s="69">
        <v>2</v>
      </c>
      <c r="C28" s="50"/>
      <c r="D28" s="15"/>
      <c r="E28" s="41" t="s">
        <v>73</v>
      </c>
      <c r="F28" s="37"/>
      <c r="G28" s="410"/>
      <c r="H28" s="411"/>
      <c r="I28" s="411"/>
      <c r="J28" s="411"/>
      <c r="K28" s="411"/>
      <c r="L28" s="411"/>
      <c r="M28" s="411"/>
      <c r="N28" s="40"/>
      <c r="O28" s="72">
        <f t="shared" si="0"/>
        <v>0</v>
      </c>
      <c r="P28" s="38"/>
      <c r="Q28" s="13"/>
      <c r="R28" s="10"/>
    </row>
    <row r="29" spans="1:18" customFormat="1" ht="18" customHeight="1">
      <c r="A29" s="49"/>
      <c r="B29" s="69">
        <v>3</v>
      </c>
      <c r="C29" s="50"/>
      <c r="D29" s="15"/>
      <c r="E29" s="41" t="s">
        <v>74</v>
      </c>
      <c r="F29" s="37"/>
      <c r="G29" s="412"/>
      <c r="H29" s="413"/>
      <c r="I29" s="413"/>
      <c r="J29" s="413"/>
      <c r="K29" s="413"/>
      <c r="L29" s="413"/>
      <c r="M29" s="413"/>
      <c r="N29" s="40"/>
      <c r="O29" s="40">
        <f t="shared" si="0"/>
        <v>0</v>
      </c>
      <c r="P29" s="38"/>
      <c r="Q29" s="13"/>
      <c r="R29" s="10"/>
    </row>
    <row r="30" spans="1:18" customFormat="1" ht="18" customHeight="1">
      <c r="A30" s="49"/>
      <c r="B30" s="69">
        <v>4</v>
      </c>
      <c r="C30" s="50"/>
      <c r="D30" s="15"/>
      <c r="E30" s="41" t="s">
        <v>75</v>
      </c>
      <c r="F30" s="37"/>
      <c r="G30" s="412"/>
      <c r="H30" s="413"/>
      <c r="I30" s="413"/>
      <c r="J30" s="413"/>
      <c r="K30" s="413"/>
      <c r="L30" s="413"/>
      <c r="M30" s="413"/>
      <c r="N30" s="40"/>
      <c r="O30" s="40">
        <f t="shared" si="0"/>
        <v>0</v>
      </c>
      <c r="P30" s="38"/>
      <c r="Q30" s="13"/>
      <c r="R30" s="10"/>
    </row>
    <row r="31" spans="1:18" customFormat="1" ht="18" customHeight="1">
      <c r="A31" s="49"/>
      <c r="B31" s="69">
        <v>5</v>
      </c>
      <c r="C31" s="50"/>
      <c r="D31" s="15"/>
      <c r="E31" s="41" t="s">
        <v>76</v>
      </c>
      <c r="F31" s="37"/>
      <c r="G31" s="412"/>
      <c r="H31" s="413"/>
      <c r="I31" s="413"/>
      <c r="J31" s="413"/>
      <c r="K31" s="413"/>
      <c r="L31" s="413"/>
      <c r="M31" s="413"/>
      <c r="N31" s="40"/>
      <c r="O31" s="40">
        <f t="shared" si="0"/>
        <v>0</v>
      </c>
      <c r="P31" s="38"/>
      <c r="Q31" s="12"/>
      <c r="R31" s="10"/>
    </row>
    <row r="32" spans="1:18" customFormat="1" ht="18" customHeight="1">
      <c r="A32" s="49"/>
      <c r="B32" s="69">
        <v>6</v>
      </c>
      <c r="C32" s="50"/>
      <c r="D32" s="15"/>
      <c r="E32" s="41" t="s">
        <v>77</v>
      </c>
      <c r="F32" s="37"/>
      <c r="G32" s="412"/>
      <c r="H32" s="413"/>
      <c r="I32" s="413"/>
      <c r="J32" s="413"/>
      <c r="K32" s="413"/>
      <c r="L32" s="413"/>
      <c r="M32" s="413"/>
      <c r="N32" s="40"/>
      <c r="O32" s="40">
        <f t="shared" si="0"/>
        <v>0</v>
      </c>
      <c r="P32" s="38"/>
      <c r="Q32" s="10"/>
      <c r="R32" s="10"/>
    </row>
    <row r="33" spans="1:18" customFormat="1" ht="18" customHeight="1">
      <c r="A33" s="49"/>
      <c r="B33" s="69">
        <v>7</v>
      </c>
      <c r="C33" s="50"/>
      <c r="D33" s="15"/>
      <c r="E33" s="41" t="s">
        <v>124</v>
      </c>
      <c r="F33" s="37"/>
      <c r="G33" s="412"/>
      <c r="H33" s="413"/>
      <c r="I33" s="413"/>
      <c r="J33" s="413"/>
      <c r="K33" s="413"/>
      <c r="L33" s="413"/>
      <c r="M33" s="413"/>
      <c r="N33" s="40"/>
      <c r="O33" s="40">
        <f t="shared" si="0"/>
        <v>0</v>
      </c>
      <c r="P33" s="38"/>
      <c r="Q33" s="10"/>
      <c r="R33" s="10"/>
    </row>
    <row r="34" spans="1:18" customFormat="1" ht="4.5" customHeight="1">
      <c r="A34" s="49"/>
      <c r="B34" s="69"/>
      <c r="C34" s="45"/>
      <c r="D34" s="37"/>
      <c r="E34" s="41"/>
      <c r="F34" s="37"/>
      <c r="G34" s="72"/>
      <c r="H34" s="72"/>
      <c r="I34" s="72"/>
      <c r="J34" s="72"/>
      <c r="K34" s="72"/>
      <c r="L34" s="72"/>
      <c r="M34" s="72"/>
      <c r="N34" s="40"/>
      <c r="O34" s="40"/>
      <c r="P34" s="38"/>
      <c r="Q34" s="13"/>
      <c r="R34" s="10"/>
    </row>
    <row r="35" spans="1:18" customFormat="1" ht="6" customHeight="1">
      <c r="A35" s="28"/>
      <c r="B35" s="70"/>
      <c r="C35" s="28"/>
      <c r="D35" s="12"/>
      <c r="E35" s="58"/>
      <c r="F35" s="12"/>
      <c r="G35" s="57"/>
      <c r="H35" s="57"/>
      <c r="I35" s="57"/>
      <c r="J35" s="57"/>
      <c r="K35" s="57"/>
      <c r="L35" s="57"/>
      <c r="M35" s="57"/>
      <c r="N35" s="57"/>
      <c r="O35" s="57"/>
      <c r="P35" s="12"/>
      <c r="Q35" s="12"/>
      <c r="R35" s="10"/>
    </row>
    <row r="37" spans="1:18" s="83" customFormat="1" ht="6" customHeight="1" thickBot="1">
      <c r="B37" s="70"/>
      <c r="D37" s="14"/>
      <c r="E37" s="87"/>
      <c r="F37" s="14"/>
      <c r="G37" s="12"/>
      <c r="H37" s="12"/>
      <c r="I37" s="12"/>
      <c r="J37" s="12"/>
      <c r="K37" s="12"/>
      <c r="L37" s="12"/>
      <c r="M37" s="12"/>
      <c r="N37" s="12"/>
      <c r="O37" s="12"/>
    </row>
    <row r="38" spans="1:18" s="28" customFormat="1" ht="20.100000000000001" customHeight="1" thickBot="1">
      <c r="A38" s="1097" t="s">
        <v>88</v>
      </c>
      <c r="B38" s="1098"/>
      <c r="C38" s="1098"/>
      <c r="D38" s="1098"/>
      <c r="E38" s="1098"/>
      <c r="F38" s="1098"/>
      <c r="G38" s="1098"/>
      <c r="H38" s="1098"/>
      <c r="I38" s="1098"/>
      <c r="J38" s="1098"/>
      <c r="K38" s="1098"/>
      <c r="L38" s="1098"/>
      <c r="M38" s="1098"/>
      <c r="N38" s="1098"/>
      <c r="O38" s="1098"/>
      <c r="P38" s="1099"/>
      <c r="Q38" s="141"/>
      <c r="R38" s="141"/>
    </row>
    <row r="39" spans="1:18" s="28" customFormat="1" ht="24.9" customHeight="1">
      <c r="B39" s="70"/>
      <c r="D39" s="14"/>
      <c r="E39" s="87"/>
      <c r="F39" s="14"/>
      <c r="G39" s="14"/>
      <c r="H39" s="14"/>
      <c r="K39" s="12"/>
      <c r="L39" s="175"/>
      <c r="M39" s="12"/>
      <c r="N39" s="12"/>
      <c r="O39" s="12"/>
    </row>
    <row r="40" spans="1:18" s="28" customFormat="1" ht="24.9" customHeight="1">
      <c r="B40" s="70"/>
      <c r="D40" s="14"/>
      <c r="E40" s="87"/>
      <c r="F40" s="14"/>
      <c r="G40" s="14"/>
      <c r="H40" s="14"/>
      <c r="K40" s="12"/>
      <c r="L40" s="175"/>
      <c r="M40" s="12"/>
      <c r="N40" s="12"/>
      <c r="O40" s="12"/>
    </row>
    <row r="41" spans="1:18" s="28" customFormat="1">
      <c r="B41" s="70"/>
    </row>
  </sheetData>
  <mergeCells count="32">
    <mergeCell ref="G26:M26"/>
    <mergeCell ref="A38:P38"/>
    <mergeCell ref="O23:O25"/>
    <mergeCell ref="G24:G25"/>
    <mergeCell ref="H24:H25"/>
    <mergeCell ref="I24:I25"/>
    <mergeCell ref="J24:J25"/>
    <mergeCell ref="K24:K25"/>
    <mergeCell ref="L24:L25"/>
    <mergeCell ref="M24:M25"/>
    <mergeCell ref="G11:M11"/>
    <mergeCell ref="G17:M17"/>
    <mergeCell ref="E21:N21"/>
    <mergeCell ref="B23:B25"/>
    <mergeCell ref="E23:E25"/>
    <mergeCell ref="G23:M23"/>
    <mergeCell ref="M9:M10"/>
    <mergeCell ref="B1:N1"/>
    <mergeCell ref="I2:N2"/>
    <mergeCell ref="A3:O3"/>
    <mergeCell ref="E4:N4"/>
    <mergeCell ref="A6:P6"/>
    <mergeCell ref="B8:B10"/>
    <mergeCell ref="E8:E10"/>
    <mergeCell ref="G8:M8"/>
    <mergeCell ref="O8:O10"/>
    <mergeCell ref="G9:G10"/>
    <mergeCell ref="H9:H10"/>
    <mergeCell ref="I9:I10"/>
    <mergeCell ref="J9:J10"/>
    <mergeCell ref="K9:K10"/>
    <mergeCell ref="L9:L10"/>
  </mergeCells>
  <printOptions horizontalCentered="1"/>
  <pageMargins left="0.5" right="0.5" top="0.75" bottom="0.75" header="0.75" footer="0.5"/>
  <pageSetup scale="74" firstPageNumber="4" orientation="landscape" horizontalDpi="4294967292" verticalDpi="4294967292" r:id="rId1"/>
  <headerFooter alignWithMargins="0">
    <oddHeader>&amp;R&amp;"Palatino,Bold"ATTACHMENT 3</oddHeader>
    <oddFooter>&amp;L&amp;"Palatino,Italic"&amp;D&amp;C3-B&amp;R&amp;"Palatino,Italic"City of Beverly Hills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22"/>
  <sheetViews>
    <sheetView zoomScaleNormal="100" workbookViewId="0">
      <selection sqref="A1:J1"/>
    </sheetView>
  </sheetViews>
  <sheetFormatPr defaultColWidth="11" defaultRowHeight="15.6"/>
  <cols>
    <col min="1" max="1" width="0.3984375" customWidth="1"/>
    <col min="2" max="2" width="8.59765625" customWidth="1"/>
    <col min="3" max="7" width="11" customWidth="1"/>
    <col min="8" max="8" width="25.59765625" customWidth="1"/>
  </cols>
  <sheetData>
    <row r="1" spans="1:11">
      <c r="A1" s="994" t="s">
        <v>330</v>
      </c>
      <c r="B1" s="994"/>
      <c r="C1" s="994"/>
      <c r="D1" s="994"/>
      <c r="E1" s="994"/>
      <c r="F1" s="994"/>
      <c r="G1" s="994"/>
      <c r="H1" s="994"/>
      <c r="I1" s="994"/>
      <c r="J1" s="994"/>
    </row>
    <row r="2" spans="1:11">
      <c r="A2" s="995" t="s">
        <v>39</v>
      </c>
      <c r="B2" s="995"/>
      <c r="C2" s="995"/>
      <c r="D2" s="995"/>
      <c r="E2" s="995"/>
      <c r="F2" s="995"/>
      <c r="G2" s="995"/>
      <c r="H2" s="995"/>
      <c r="I2" s="995"/>
      <c r="J2" s="995"/>
    </row>
    <row r="3" spans="1:11">
      <c r="A3" s="995" t="s">
        <v>305</v>
      </c>
      <c r="B3" s="995"/>
      <c r="C3" s="995"/>
      <c r="D3" s="995"/>
      <c r="E3" s="995"/>
      <c r="F3" s="995"/>
      <c r="G3" s="995"/>
      <c r="H3" s="995"/>
      <c r="I3" s="995"/>
      <c r="J3" s="995"/>
    </row>
    <row r="4" spans="1:11" ht="9.9" customHeight="1">
      <c r="A4" s="10"/>
      <c r="B4" s="10"/>
      <c r="C4" s="10"/>
      <c r="D4" s="10"/>
      <c r="E4" s="10"/>
      <c r="F4" s="10"/>
      <c r="G4" s="10"/>
      <c r="H4" s="10"/>
    </row>
    <row r="5" spans="1:11">
      <c r="A5" s="995" t="s">
        <v>11</v>
      </c>
      <c r="B5" s="995"/>
      <c r="C5" s="995"/>
      <c r="D5" s="995"/>
      <c r="E5" s="995"/>
      <c r="F5" s="995"/>
      <c r="G5" s="995"/>
      <c r="H5" s="995"/>
      <c r="I5" s="995"/>
      <c r="J5" s="995"/>
    </row>
    <row r="6" spans="1:11">
      <c r="A6" s="10"/>
      <c r="B6" s="10"/>
      <c r="C6" s="10"/>
      <c r="D6" s="10"/>
      <c r="E6" s="10"/>
      <c r="F6" s="10"/>
      <c r="G6" s="10"/>
      <c r="H6" s="10"/>
    </row>
    <row r="7" spans="1:11" s="9" customFormat="1" ht="18">
      <c r="A7" s="10"/>
      <c r="B7" s="755" t="s">
        <v>13</v>
      </c>
      <c r="C7" s="31" t="s">
        <v>12</v>
      </c>
      <c r="D7" s="10"/>
      <c r="E7" s="10"/>
      <c r="F7" s="10"/>
      <c r="G7" s="10"/>
      <c r="H7" s="10"/>
    </row>
    <row r="8" spans="1:11" s="9" customFormat="1" ht="20.399999999999999" customHeight="1">
      <c r="A8" s="10"/>
      <c r="B8" s="117" t="s">
        <v>59</v>
      </c>
      <c r="C8" s="10" t="s">
        <v>323</v>
      </c>
      <c r="D8" s="10"/>
      <c r="E8" s="10"/>
      <c r="F8" s="10"/>
      <c r="G8" s="10"/>
      <c r="H8" s="10"/>
    </row>
    <row r="9" spans="1:11" s="9" customFormat="1" ht="20.399999999999999" customHeight="1">
      <c r="A9" s="10"/>
      <c r="B9" s="117" t="s">
        <v>332</v>
      </c>
      <c r="C9" s="10" t="s">
        <v>325</v>
      </c>
      <c r="D9" s="10"/>
      <c r="E9" s="10"/>
      <c r="F9" s="10"/>
      <c r="G9" s="10"/>
      <c r="H9" s="10"/>
    </row>
    <row r="10" spans="1:11" s="9" customFormat="1" ht="20.399999999999999" customHeight="1">
      <c r="A10" s="10"/>
      <c r="B10" s="117" t="s">
        <v>45</v>
      </c>
      <c r="C10" s="10" t="s">
        <v>389</v>
      </c>
      <c r="D10" s="10"/>
      <c r="E10" s="10"/>
      <c r="F10" s="10"/>
      <c r="G10" s="10"/>
      <c r="H10" s="10"/>
    </row>
    <row r="11" spans="1:11" s="9" customFormat="1" ht="20.399999999999999" customHeight="1">
      <c r="A11" s="10"/>
      <c r="B11" s="117" t="s">
        <v>46</v>
      </c>
      <c r="C11" s="10" t="s">
        <v>324</v>
      </c>
      <c r="D11" s="10"/>
      <c r="E11" s="10"/>
      <c r="F11" s="10"/>
      <c r="G11" s="10"/>
      <c r="H11" s="10"/>
    </row>
    <row r="12" spans="1:11" s="9" customFormat="1" ht="20.399999999999999" customHeight="1">
      <c r="A12" s="10"/>
      <c r="B12" s="117" t="s">
        <v>333</v>
      </c>
      <c r="C12" s="10" t="s">
        <v>326</v>
      </c>
      <c r="D12" s="10"/>
      <c r="E12" s="10"/>
      <c r="F12" s="10"/>
      <c r="G12" s="10"/>
      <c r="H12" s="10"/>
      <c r="K12" s="10"/>
    </row>
    <row r="13" spans="1:11" s="9" customFormat="1" ht="20.399999999999999" customHeight="1">
      <c r="A13" s="10"/>
      <c r="B13" s="117" t="s">
        <v>334</v>
      </c>
      <c r="C13" s="10" t="s">
        <v>327</v>
      </c>
      <c r="D13" s="10"/>
      <c r="E13" s="10"/>
      <c r="F13" s="10"/>
      <c r="G13" s="10"/>
      <c r="H13" s="10"/>
    </row>
    <row r="14" spans="1:11" s="9" customFormat="1" ht="20.399999999999999" customHeight="1">
      <c r="A14" s="10"/>
      <c r="B14" s="117" t="s">
        <v>335</v>
      </c>
      <c r="C14" s="10" t="s">
        <v>331</v>
      </c>
      <c r="D14" s="10"/>
      <c r="E14" s="10"/>
      <c r="F14" s="10"/>
      <c r="G14" s="10"/>
      <c r="H14" s="10"/>
    </row>
    <row r="15" spans="1:11" s="9" customFormat="1" ht="20.399999999999999" customHeight="1">
      <c r="A15" s="10"/>
      <c r="B15" s="66" t="s">
        <v>336</v>
      </c>
      <c r="C15" s="10" t="s">
        <v>65</v>
      </c>
      <c r="D15" s="10"/>
      <c r="E15" s="10"/>
      <c r="F15" s="10"/>
      <c r="G15" s="10"/>
      <c r="H15" s="10"/>
    </row>
    <row r="16" spans="1:11" s="9" customFormat="1" ht="20.399999999999999" customHeight="1">
      <c r="A16" s="66"/>
      <c r="B16" s="66" t="s">
        <v>337</v>
      </c>
      <c r="C16" s="10" t="s">
        <v>260</v>
      </c>
      <c r="D16" s="10"/>
      <c r="E16" s="10"/>
      <c r="F16" s="10"/>
      <c r="G16" s="10"/>
      <c r="H16" s="10"/>
    </row>
    <row r="17" spans="1:8" s="9" customFormat="1" ht="20.399999999999999" customHeight="1">
      <c r="A17" s="66"/>
      <c r="B17" s="66" t="s">
        <v>338</v>
      </c>
      <c r="C17" s="10" t="s">
        <v>47</v>
      </c>
      <c r="D17" s="10"/>
      <c r="E17" s="10"/>
      <c r="F17" s="10"/>
      <c r="G17" s="10"/>
      <c r="H17" s="10"/>
    </row>
    <row r="18" spans="1:8">
      <c r="A18" s="10"/>
      <c r="B18" s="66"/>
      <c r="C18" s="10"/>
      <c r="D18" s="10"/>
      <c r="E18" s="10"/>
      <c r="F18" s="10"/>
      <c r="G18" s="10"/>
      <c r="H18" s="10"/>
    </row>
    <row r="19" spans="1:8">
      <c r="A19" s="118"/>
      <c r="B19" s="119"/>
      <c r="D19" s="118"/>
      <c r="E19" s="118"/>
      <c r="F19" s="118"/>
      <c r="G19" s="118"/>
      <c r="H19" s="118"/>
    </row>
    <row r="20" spans="1:8">
      <c r="B20" s="765"/>
    </row>
    <row r="21" spans="1:8">
      <c r="B21" s="765"/>
    </row>
    <row r="22" spans="1:8">
      <c r="B22" s="765"/>
    </row>
  </sheetData>
  <mergeCells count="4">
    <mergeCell ref="A1:J1"/>
    <mergeCell ref="A2:J2"/>
    <mergeCell ref="A3:J3"/>
    <mergeCell ref="A5:J5"/>
  </mergeCells>
  <printOptions horizontalCentered="1"/>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88"/>
  <sheetViews>
    <sheetView zoomScale="85" zoomScaleNormal="85" workbookViewId="0">
      <selection sqref="A1:L1"/>
    </sheetView>
  </sheetViews>
  <sheetFormatPr defaultColWidth="11" defaultRowHeight="15.6"/>
  <cols>
    <col min="1" max="1" width="1" customWidth="1"/>
    <col min="2" max="2" width="5.59765625" style="52" customWidth="1"/>
    <col min="3" max="4" width="1" customWidth="1"/>
    <col min="5" max="5" width="93.19921875" customWidth="1"/>
    <col min="6" max="7" width="1" customWidth="1"/>
    <col min="8" max="8" width="20.3984375" customWidth="1"/>
    <col min="9" max="10" width="1" customWidth="1"/>
    <col min="11" max="11" width="20.3984375" customWidth="1"/>
    <col min="12" max="12" width="1" customWidth="1"/>
  </cols>
  <sheetData>
    <row r="1" spans="1:17">
      <c r="A1" s="995" t="s">
        <v>289</v>
      </c>
      <c r="B1" s="995"/>
      <c r="C1" s="995"/>
      <c r="D1" s="995"/>
      <c r="E1" s="995"/>
      <c r="F1" s="995"/>
      <c r="G1" s="995"/>
      <c r="H1" s="995"/>
      <c r="I1" s="995"/>
      <c r="J1" s="995"/>
      <c r="K1" s="995"/>
      <c r="L1" s="995"/>
    </row>
    <row r="2" spans="1:17" ht="16.2" thickBot="1">
      <c r="A2" s="995" t="s">
        <v>64</v>
      </c>
      <c r="B2" s="995"/>
      <c r="C2" s="995"/>
      <c r="D2" s="995"/>
      <c r="E2" s="995"/>
      <c r="F2" s="995"/>
      <c r="G2" s="995"/>
      <c r="H2" s="995"/>
      <c r="I2" s="995"/>
      <c r="J2" s="995"/>
      <c r="K2" s="995"/>
      <c r="L2" s="995"/>
    </row>
    <row r="3" spans="1:17" ht="16.8" thickTop="1" thickBot="1">
      <c r="A3" s="10"/>
      <c r="B3" s="64"/>
      <c r="C3" s="65"/>
      <c r="D3" s="65"/>
      <c r="E3" s="99" t="s">
        <v>24</v>
      </c>
      <c r="F3" s="65"/>
      <c r="G3" s="65"/>
      <c r="H3" s="1001"/>
      <c r="I3" s="1002"/>
      <c r="J3" s="1002"/>
      <c r="K3" s="1002"/>
      <c r="L3" s="1003"/>
    </row>
    <row r="4" spans="1:17" ht="9" customHeight="1" thickTop="1">
      <c r="A4" s="10"/>
      <c r="B4" s="64"/>
      <c r="C4" s="65"/>
      <c r="D4" s="65"/>
      <c r="E4" s="99"/>
      <c r="F4" s="65"/>
      <c r="G4" s="65"/>
      <c r="H4" s="744"/>
      <c r="I4" s="366"/>
      <c r="J4" s="367"/>
      <c r="K4" s="367"/>
      <c r="L4" s="10"/>
    </row>
    <row r="5" spans="1:17" ht="51" customHeight="1">
      <c r="A5" s="1000" t="s">
        <v>351</v>
      </c>
      <c r="B5" s="1000"/>
      <c r="C5" s="1000"/>
      <c r="D5" s="1000"/>
      <c r="E5" s="1000"/>
      <c r="F5" s="1000"/>
      <c r="G5" s="1000"/>
      <c r="H5" s="1000"/>
      <c r="I5" s="1000"/>
      <c r="J5" s="1000"/>
      <c r="K5" s="1000"/>
      <c r="L5" s="1000"/>
    </row>
    <row r="6" spans="1:17" ht="6" customHeight="1">
      <c r="A6" s="10"/>
      <c r="B6" s="66"/>
      <c r="C6" s="10"/>
      <c r="D6" s="10"/>
      <c r="E6" s="10"/>
      <c r="F6" s="10"/>
      <c r="G6" s="10"/>
      <c r="H6" s="10"/>
      <c r="I6" s="10"/>
      <c r="J6" s="10"/>
      <c r="K6" s="10"/>
      <c r="L6" s="17"/>
    </row>
    <row r="7" spans="1:17" ht="5.0999999999999996" customHeight="1">
      <c r="A7" s="20"/>
      <c r="B7" s="67"/>
      <c r="C7" s="18"/>
      <c r="D7" s="20"/>
      <c r="E7" s="18"/>
      <c r="F7" s="19"/>
      <c r="G7" s="20"/>
      <c r="H7" s="18"/>
      <c r="I7" s="45"/>
      <c r="J7" s="45"/>
      <c r="K7" s="18"/>
      <c r="L7" s="19"/>
    </row>
    <row r="8" spans="1:17" s="1" customFormat="1" ht="49.5" customHeight="1">
      <c r="A8" s="22"/>
      <c r="B8" s="1007" t="s">
        <v>0</v>
      </c>
      <c r="C8" s="47"/>
      <c r="D8" s="22"/>
      <c r="E8" s="1007" t="s">
        <v>2</v>
      </c>
      <c r="F8" s="21"/>
      <c r="G8" s="22"/>
      <c r="H8" s="1004" t="s">
        <v>312</v>
      </c>
      <c r="I8" s="1005"/>
      <c r="J8" s="1005"/>
      <c r="K8" s="1006"/>
      <c r="L8" s="21"/>
    </row>
    <row r="9" spans="1:17" s="1" customFormat="1" ht="7.8" customHeight="1">
      <c r="A9" s="22"/>
      <c r="B9" s="1008"/>
      <c r="C9" s="47"/>
      <c r="D9" s="22"/>
      <c r="E9" s="1008"/>
      <c r="F9" s="21"/>
      <c r="G9" s="22"/>
      <c r="H9" s="737"/>
      <c r="I9" s="738"/>
      <c r="J9" s="738"/>
      <c r="K9" s="737"/>
      <c r="L9" s="21"/>
    </row>
    <row r="10" spans="1:17" s="1" customFormat="1" ht="6.6" customHeight="1">
      <c r="A10" s="22"/>
      <c r="B10" s="1008"/>
      <c r="C10" s="47"/>
      <c r="D10" s="22"/>
      <c r="E10" s="1008"/>
      <c r="F10" s="21"/>
      <c r="G10" s="739"/>
      <c r="H10" s="735"/>
      <c r="I10" s="727"/>
      <c r="J10" s="736"/>
      <c r="K10" s="735"/>
      <c r="L10" s="740"/>
    </row>
    <row r="11" spans="1:17" s="1" customFormat="1" ht="49.5" customHeight="1">
      <c r="A11" s="22"/>
      <c r="B11" s="1009"/>
      <c r="C11" s="47"/>
      <c r="D11" s="22"/>
      <c r="E11" s="1009"/>
      <c r="F11" s="21"/>
      <c r="G11" s="22"/>
      <c r="H11" s="747" t="s">
        <v>130</v>
      </c>
      <c r="I11" s="47"/>
      <c r="J11" s="22"/>
      <c r="K11" s="747" t="s">
        <v>36</v>
      </c>
      <c r="L11" s="21"/>
    </row>
    <row r="12" spans="1:17" ht="5.0999999999999996" customHeight="1">
      <c r="A12" s="25"/>
      <c r="B12" s="68"/>
      <c r="C12" s="17"/>
      <c r="D12" s="25"/>
      <c r="E12" s="17"/>
      <c r="F12" s="24"/>
      <c r="G12" s="25"/>
      <c r="H12" s="17"/>
      <c r="I12" s="17"/>
      <c r="J12" s="25"/>
      <c r="K12" s="17"/>
      <c r="L12" s="24"/>
    </row>
    <row r="13" spans="1:17" ht="12" customHeight="1">
      <c r="A13" s="20"/>
      <c r="B13" s="67"/>
      <c r="C13" s="19"/>
      <c r="D13" s="18"/>
      <c r="E13" s="26"/>
      <c r="F13" s="19"/>
      <c r="G13" s="20"/>
      <c r="H13" s="179"/>
      <c r="I13" s="19"/>
      <c r="J13" s="27"/>
      <c r="K13" s="28"/>
      <c r="L13" s="29"/>
    </row>
    <row r="14" spans="1:17" s="8" customFormat="1" ht="5.4" customHeight="1">
      <c r="A14" s="180"/>
      <c r="B14" s="77"/>
      <c r="C14" s="181"/>
      <c r="D14" s="30"/>
      <c r="E14" s="30"/>
      <c r="F14" s="181"/>
      <c r="G14" s="180"/>
      <c r="H14" s="111"/>
      <c r="I14" s="181"/>
      <c r="J14" s="180"/>
      <c r="K14" s="239"/>
      <c r="L14" s="181"/>
    </row>
    <row r="15" spans="1:17" ht="20.100000000000001" customHeight="1">
      <c r="A15" s="27"/>
      <c r="B15" s="70">
        <v>1</v>
      </c>
      <c r="C15" s="29"/>
      <c r="D15" s="28"/>
      <c r="E15" s="92" t="s">
        <v>313</v>
      </c>
      <c r="F15" s="29"/>
      <c r="G15" s="182"/>
      <c r="H15" s="112">
        <f>'3-C'!O61</f>
        <v>0</v>
      </c>
      <c r="I15" s="89"/>
      <c r="J15" s="78"/>
      <c r="K15" s="316" t="s">
        <v>425</v>
      </c>
      <c r="L15" s="29"/>
    </row>
    <row r="16" spans="1:17" ht="5.4" customHeight="1">
      <c r="A16" s="27"/>
      <c r="B16" s="70"/>
      <c r="C16" s="29"/>
      <c r="D16" s="28"/>
      <c r="E16" s="28"/>
      <c r="F16" s="29"/>
      <c r="G16" s="182"/>
      <c r="H16" s="112"/>
      <c r="I16" s="29"/>
      <c r="J16" s="27"/>
      <c r="K16" s="108"/>
      <c r="L16" s="29"/>
      <c r="Q16" s="732"/>
    </row>
    <row r="17" spans="1:20" ht="19.5" customHeight="1">
      <c r="A17" s="27"/>
      <c r="B17" s="70">
        <v>2</v>
      </c>
      <c r="C17" s="29"/>
      <c r="D17" s="28"/>
      <c r="E17" s="92" t="s">
        <v>273</v>
      </c>
      <c r="F17" s="29"/>
      <c r="G17" s="182"/>
      <c r="H17" s="777">
        <f>IF(H15+H19+H21=0,0,'3-D'!O66)</f>
        <v>0</v>
      </c>
      <c r="I17" s="29"/>
      <c r="J17" s="27"/>
      <c r="K17" s="240" t="s">
        <v>339</v>
      </c>
      <c r="L17" s="29"/>
    </row>
    <row r="18" spans="1:20" ht="5.4" customHeight="1">
      <c r="A18" s="27"/>
      <c r="B18" s="70"/>
      <c r="C18" s="29"/>
      <c r="D18" s="28"/>
      <c r="E18" s="92"/>
      <c r="F18" s="29"/>
      <c r="G18" s="182"/>
      <c r="H18" s="112"/>
      <c r="I18" s="29"/>
      <c r="J18" s="27"/>
      <c r="K18" s="240"/>
      <c r="L18" s="29"/>
    </row>
    <row r="19" spans="1:20" ht="19.5" customHeight="1">
      <c r="A19" s="27"/>
      <c r="B19" s="70">
        <v>3</v>
      </c>
      <c r="C19" s="29"/>
      <c r="D19" s="28"/>
      <c r="E19" s="92" t="s">
        <v>128</v>
      </c>
      <c r="F19" s="29"/>
      <c r="G19" s="182"/>
      <c r="H19" s="112">
        <f>'3-E'!Q24</f>
        <v>0</v>
      </c>
      <c r="I19" s="29"/>
      <c r="J19" s="27"/>
      <c r="K19" s="240" t="s">
        <v>424</v>
      </c>
      <c r="L19" s="29"/>
    </row>
    <row r="20" spans="1:20" ht="5.4" customHeight="1">
      <c r="A20" s="27"/>
      <c r="B20" s="70"/>
      <c r="C20" s="29"/>
      <c r="D20" s="28"/>
      <c r="E20" s="92"/>
      <c r="F20" s="29"/>
      <c r="G20" s="182"/>
      <c r="H20" s="112"/>
      <c r="I20" s="29"/>
      <c r="J20" s="27"/>
      <c r="K20" s="240"/>
      <c r="L20" s="29"/>
    </row>
    <row r="21" spans="1:20" ht="19.5" customHeight="1">
      <c r="A21" s="27"/>
      <c r="B21" s="70">
        <v>4</v>
      </c>
      <c r="C21" s="29"/>
      <c r="D21" s="28"/>
      <c r="E21" s="92" t="s">
        <v>129</v>
      </c>
      <c r="F21" s="29"/>
      <c r="G21" s="182"/>
      <c r="H21" s="115">
        <f>'3-F'!Q33</f>
        <v>0</v>
      </c>
      <c r="I21" s="29"/>
      <c r="J21" s="27"/>
      <c r="K21" s="240" t="s">
        <v>276</v>
      </c>
      <c r="L21" s="29"/>
    </row>
    <row r="22" spans="1:20" ht="5.4" customHeight="1">
      <c r="A22" s="27"/>
      <c r="B22" s="70"/>
      <c r="C22" s="29"/>
      <c r="D22" s="28"/>
      <c r="E22" s="92"/>
      <c r="F22" s="29"/>
      <c r="G22" s="182"/>
      <c r="H22" s="112"/>
      <c r="I22" s="29"/>
      <c r="J22" s="27"/>
      <c r="K22" s="240"/>
      <c r="L22" s="29"/>
    </row>
    <row r="23" spans="1:20" ht="20.25" customHeight="1">
      <c r="A23" s="27"/>
      <c r="B23" s="70">
        <v>5</v>
      </c>
      <c r="C23" s="29"/>
      <c r="D23" s="28"/>
      <c r="E23" s="993" t="s">
        <v>443</v>
      </c>
      <c r="F23" s="29"/>
      <c r="G23" s="182"/>
      <c r="H23" s="368">
        <f>SUM(H15:H21)</f>
        <v>0</v>
      </c>
      <c r="I23" s="29"/>
      <c r="J23" s="27"/>
      <c r="K23" s="240" t="s">
        <v>316</v>
      </c>
      <c r="L23" s="29"/>
    </row>
    <row r="24" spans="1:20" ht="5.4" customHeight="1">
      <c r="A24" s="27"/>
      <c r="B24" s="70"/>
      <c r="C24" s="29"/>
      <c r="D24" s="28"/>
      <c r="E24" s="92"/>
      <c r="F24" s="29"/>
      <c r="G24" s="182"/>
      <c r="H24" s="112"/>
      <c r="I24" s="29"/>
      <c r="J24" s="27"/>
      <c r="K24" s="240"/>
      <c r="L24" s="29"/>
    </row>
    <row r="25" spans="1:20" ht="19.5" customHeight="1">
      <c r="A25" s="27"/>
      <c r="B25" s="70">
        <v>6</v>
      </c>
      <c r="C25" s="29"/>
      <c r="D25" s="28"/>
      <c r="E25" s="92" t="s">
        <v>226</v>
      </c>
      <c r="F25" s="29"/>
      <c r="G25" s="182"/>
      <c r="H25" s="115">
        <f>'3-G'!Q17</f>
        <v>0</v>
      </c>
      <c r="I25" s="29"/>
      <c r="J25" s="27"/>
      <c r="K25" s="240" t="s">
        <v>340</v>
      </c>
      <c r="L25" s="29"/>
    </row>
    <row r="26" spans="1:20" ht="5.4" customHeight="1">
      <c r="A26" s="27"/>
      <c r="B26" s="70"/>
      <c r="C26" s="29"/>
      <c r="D26" s="28"/>
      <c r="E26" s="92"/>
      <c r="F26" s="29"/>
      <c r="G26" s="182"/>
      <c r="H26" s="115"/>
      <c r="I26" s="29"/>
      <c r="J26" s="27"/>
      <c r="K26" s="240"/>
      <c r="L26" s="29"/>
    </row>
    <row r="27" spans="1:20" ht="20.100000000000001" customHeight="1">
      <c r="A27" s="27"/>
      <c r="B27" s="70">
        <v>7</v>
      </c>
      <c r="C27" s="29"/>
      <c r="D27" s="28"/>
      <c r="E27" s="80" t="s">
        <v>227</v>
      </c>
      <c r="F27" s="28"/>
      <c r="G27" s="182"/>
      <c r="H27" s="112">
        <f>H23+H25</f>
        <v>0</v>
      </c>
      <c r="I27" s="29"/>
      <c r="J27" s="27"/>
      <c r="K27" s="240" t="s">
        <v>231</v>
      </c>
      <c r="L27" s="29"/>
      <c r="T27" s="745"/>
    </row>
    <row r="28" spans="1:20" ht="5.4" customHeight="1">
      <c r="A28" s="27"/>
      <c r="B28" s="70"/>
      <c r="C28" s="29"/>
      <c r="D28" s="28"/>
      <c r="E28" s="80"/>
      <c r="F28" s="28"/>
      <c r="G28" s="182"/>
      <c r="H28" s="459"/>
      <c r="I28" s="29"/>
      <c r="J28" s="27"/>
      <c r="K28" s="241"/>
      <c r="L28" s="29"/>
    </row>
    <row r="29" spans="1:20" ht="20.100000000000001" customHeight="1">
      <c r="A29" s="27"/>
      <c r="B29" s="70">
        <v>8</v>
      </c>
      <c r="C29" s="29"/>
      <c r="D29" s="28"/>
      <c r="E29" s="80" t="s">
        <v>232</v>
      </c>
      <c r="F29" s="28"/>
      <c r="G29" s="182"/>
      <c r="H29" s="459"/>
      <c r="I29" s="29"/>
      <c r="J29" s="27"/>
      <c r="K29" s="241"/>
      <c r="L29" s="29"/>
    </row>
    <row r="30" spans="1:20" ht="5.4" customHeight="1" thickBot="1">
      <c r="A30" s="27"/>
      <c r="B30" s="70"/>
      <c r="C30" s="29"/>
      <c r="D30" s="28"/>
      <c r="E30" s="80"/>
      <c r="F30" s="28"/>
      <c r="G30" s="182"/>
      <c r="H30" s="459"/>
      <c r="I30" s="29"/>
      <c r="J30" s="27"/>
      <c r="K30" s="241"/>
      <c r="L30" s="29"/>
    </row>
    <row r="31" spans="1:20" ht="20.100000000000001" customHeight="1" thickTop="1" thickBot="1">
      <c r="A31" s="27"/>
      <c r="B31" s="70" t="s">
        <v>314</v>
      </c>
      <c r="C31" s="29"/>
      <c r="D31" s="28"/>
      <c r="E31" s="554" t="s">
        <v>444</v>
      </c>
      <c r="F31" s="28"/>
      <c r="G31" s="182"/>
      <c r="H31" s="955"/>
      <c r="I31" s="29"/>
      <c r="J31" s="27"/>
      <c r="K31" s="241"/>
      <c r="L31" s="29"/>
    </row>
    <row r="32" spans="1:20" ht="5.4" customHeight="1" thickTop="1" thickBot="1">
      <c r="A32" s="27"/>
      <c r="B32" s="70"/>
      <c r="C32" s="29"/>
      <c r="D32" s="28"/>
      <c r="E32" s="554"/>
      <c r="F32" s="28"/>
      <c r="G32" s="182"/>
      <c r="H32" s="459"/>
      <c r="I32" s="29"/>
      <c r="J32" s="27"/>
      <c r="K32" s="241"/>
      <c r="L32" s="29"/>
    </row>
    <row r="33" spans="1:12" ht="20.100000000000001" customHeight="1" thickTop="1" thickBot="1">
      <c r="A33" s="27"/>
      <c r="B33" s="70" t="s">
        <v>315</v>
      </c>
      <c r="C33" s="29"/>
      <c r="D33" s="28"/>
      <c r="E33" s="554" t="s">
        <v>234</v>
      </c>
      <c r="F33" s="28"/>
      <c r="G33" s="182"/>
      <c r="H33" s="955"/>
      <c r="I33" s="29"/>
      <c r="J33" s="27"/>
      <c r="K33" s="241"/>
      <c r="L33" s="29"/>
    </row>
    <row r="34" spans="1:12" ht="5.4" customHeight="1" thickTop="1">
      <c r="A34" s="27"/>
      <c r="B34" s="70"/>
      <c r="C34" s="29"/>
      <c r="D34" s="28"/>
      <c r="E34" s="80"/>
      <c r="F34" s="28"/>
      <c r="G34" s="182"/>
      <c r="H34" s="459"/>
      <c r="I34" s="29"/>
      <c r="J34" s="27"/>
      <c r="K34" s="241"/>
      <c r="L34" s="29"/>
    </row>
    <row r="35" spans="1:12" ht="20.100000000000001" customHeight="1">
      <c r="A35" s="27"/>
      <c r="B35" s="70">
        <v>9</v>
      </c>
      <c r="C35" s="29"/>
      <c r="D35" s="28"/>
      <c r="E35" s="80" t="s">
        <v>228</v>
      </c>
      <c r="F35" s="28"/>
      <c r="G35" s="182"/>
      <c r="H35" s="112">
        <f>ROUND(H23*(1+H31),0)</f>
        <v>0</v>
      </c>
      <c r="I35" s="29"/>
      <c r="J35" s="27"/>
      <c r="K35" s="240" t="s">
        <v>341</v>
      </c>
      <c r="L35" s="29"/>
    </row>
    <row r="36" spans="1:12" ht="5.4" customHeight="1">
      <c r="A36" s="27"/>
      <c r="B36" s="70"/>
      <c r="C36" s="29"/>
      <c r="D36" s="28"/>
      <c r="E36" s="80"/>
      <c r="F36" s="28"/>
      <c r="G36" s="182"/>
      <c r="H36" s="106"/>
      <c r="I36" s="29"/>
      <c r="J36" s="27"/>
      <c r="K36" s="241"/>
      <c r="L36" s="29"/>
    </row>
    <row r="37" spans="1:12" ht="20.100000000000001" customHeight="1">
      <c r="A37" s="27"/>
      <c r="B37" s="70">
        <v>10</v>
      </c>
      <c r="C37" s="29"/>
      <c r="D37" s="28"/>
      <c r="E37" s="80" t="s">
        <v>229</v>
      </c>
      <c r="F37" s="28"/>
      <c r="G37" s="182"/>
      <c r="H37" s="115">
        <f>ROUND(H25*(1+H33),0)</f>
        <v>0</v>
      </c>
      <c r="I37" s="29"/>
      <c r="J37" s="27"/>
      <c r="K37" s="240" t="s">
        <v>342</v>
      </c>
      <c r="L37" s="29"/>
    </row>
    <row r="38" spans="1:12" ht="5.4" customHeight="1">
      <c r="A38" s="27"/>
      <c r="B38" s="70"/>
      <c r="C38" s="29"/>
      <c r="D38" s="28"/>
      <c r="E38" s="80"/>
      <c r="F38" s="28"/>
      <c r="G38" s="182"/>
      <c r="H38" s="459"/>
      <c r="I38" s="29"/>
      <c r="J38" s="27"/>
      <c r="K38" s="241"/>
      <c r="L38" s="29"/>
    </row>
    <row r="39" spans="1:12" ht="20.100000000000001" customHeight="1">
      <c r="A39" s="27"/>
      <c r="B39" s="70">
        <v>11</v>
      </c>
      <c r="C39" s="29"/>
      <c r="D39" s="28"/>
      <c r="E39" s="80" t="s">
        <v>230</v>
      </c>
      <c r="F39" s="28"/>
      <c r="G39" s="182"/>
      <c r="H39" s="112">
        <f>H35+H37</f>
        <v>0</v>
      </c>
      <c r="I39" s="29"/>
      <c r="J39" s="27"/>
      <c r="K39" s="240" t="s">
        <v>343</v>
      </c>
      <c r="L39" s="29"/>
    </row>
    <row r="40" spans="1:12" ht="5.4" customHeight="1">
      <c r="A40" s="27"/>
      <c r="B40" s="70"/>
      <c r="C40" s="24"/>
      <c r="D40" s="553"/>
      <c r="E40" s="80"/>
      <c r="F40" s="28"/>
      <c r="G40" s="741"/>
      <c r="H40" s="742"/>
      <c r="I40" s="24"/>
      <c r="J40" s="25"/>
      <c r="K40" s="743"/>
      <c r="L40" s="24"/>
    </row>
    <row r="41" spans="1:12" s="43" customFormat="1" ht="24.75" customHeight="1">
      <c r="A41" s="996" t="s">
        <v>446</v>
      </c>
      <c r="B41" s="996"/>
      <c r="C41" s="996"/>
      <c r="D41" s="996"/>
      <c r="E41" s="996"/>
      <c r="F41" s="996"/>
      <c r="G41" s="996"/>
      <c r="H41" s="996"/>
      <c r="I41" s="996"/>
      <c r="J41" s="996"/>
      <c r="K41" s="996"/>
      <c r="L41" s="996"/>
    </row>
    <row r="42" spans="1:12" s="43" customFormat="1" ht="24.75" customHeight="1">
      <c r="A42" s="1010" t="s">
        <v>445</v>
      </c>
      <c r="B42" s="1010"/>
      <c r="C42" s="1010"/>
      <c r="D42" s="1010"/>
      <c r="E42" s="1010"/>
      <c r="F42" s="1010"/>
      <c r="G42" s="1010"/>
      <c r="H42" s="1010"/>
      <c r="I42" s="1010"/>
      <c r="J42" s="1010"/>
      <c r="K42" s="1010"/>
      <c r="L42" s="1010"/>
    </row>
    <row r="43" spans="1:12" s="43" customFormat="1" ht="12" customHeight="1">
      <c r="A43" s="54"/>
      <c r="B43" s="71"/>
      <c r="C43" s="54"/>
      <c r="D43" s="54"/>
      <c r="E43" s="54"/>
      <c r="F43" s="54"/>
      <c r="G43" s="81"/>
      <c r="H43" s="82"/>
      <c r="I43" s="54"/>
      <c r="J43" s="54"/>
      <c r="K43" s="54"/>
      <c r="L43" s="54"/>
    </row>
    <row r="44" spans="1:12" ht="20.100000000000001" customHeight="1">
      <c r="A44" s="997" t="s">
        <v>34</v>
      </c>
      <c r="B44" s="998"/>
      <c r="C44" s="998"/>
      <c r="D44" s="998"/>
      <c r="E44" s="998"/>
      <c r="F44" s="998"/>
      <c r="G44" s="998"/>
      <c r="H44" s="998"/>
      <c r="I44" s="998"/>
      <c r="J44" s="998"/>
      <c r="K44" s="998"/>
      <c r="L44" s="999"/>
    </row>
    <row r="45" spans="1:12" s="43" customFormat="1" ht="12" customHeight="1">
      <c r="A45" s="54"/>
      <c r="B45" s="71"/>
      <c r="C45" s="54"/>
      <c r="D45" s="54"/>
      <c r="E45" s="54"/>
      <c r="F45" s="54"/>
      <c r="G45" s="81"/>
      <c r="H45" s="82"/>
      <c r="I45" s="54"/>
      <c r="J45" s="54"/>
      <c r="K45" s="54"/>
      <c r="L45" s="54"/>
    </row>
    <row r="46" spans="1:12" ht="20.100000000000001" customHeight="1">
      <c r="A46" s="10"/>
      <c r="B46" s="66"/>
      <c r="C46" s="10"/>
      <c r="D46" s="10"/>
      <c r="E46" s="10"/>
      <c r="F46" s="10"/>
      <c r="G46" s="10"/>
      <c r="H46" s="10"/>
      <c r="I46" s="10"/>
      <c r="J46" s="10"/>
      <c r="K46" s="10"/>
      <c r="L46" s="10"/>
    </row>
    <row r="47" spans="1:12" ht="20.100000000000001" customHeight="1">
      <c r="A47" s="10"/>
      <c r="B47" s="66"/>
      <c r="C47" s="10"/>
      <c r="D47" s="10"/>
      <c r="E47" s="10"/>
      <c r="F47" s="10"/>
      <c r="G47" s="10"/>
      <c r="H47" s="10"/>
      <c r="I47" s="10"/>
      <c r="J47" s="10"/>
      <c r="K47" s="10"/>
      <c r="L47" s="10"/>
    </row>
    <row r="48" spans="1:12" ht="20.100000000000001" customHeight="1">
      <c r="A48" s="10"/>
      <c r="B48" s="66"/>
      <c r="C48" s="10"/>
      <c r="D48" s="10"/>
      <c r="E48" s="10"/>
      <c r="F48" s="10"/>
      <c r="G48" s="10"/>
      <c r="H48" s="10"/>
      <c r="I48" s="10"/>
      <c r="J48" s="10"/>
      <c r="K48" s="10"/>
      <c r="L48" s="10"/>
    </row>
    <row r="49" spans="1:12" ht="20.100000000000001" customHeight="1">
      <c r="A49" s="10"/>
      <c r="B49" s="66"/>
      <c r="C49" s="10"/>
      <c r="D49" s="10"/>
      <c r="E49" s="10"/>
      <c r="F49" s="10"/>
      <c r="G49" s="10"/>
      <c r="H49" s="10"/>
      <c r="I49" s="10"/>
      <c r="J49" s="10"/>
      <c r="K49" s="10"/>
      <c r="L49" s="10"/>
    </row>
    <row r="50" spans="1:12" ht="20.100000000000001" customHeight="1">
      <c r="A50" s="10"/>
      <c r="B50" s="66"/>
      <c r="C50" s="10"/>
      <c r="D50" s="10"/>
      <c r="E50" s="10"/>
      <c r="F50" s="10"/>
      <c r="G50" s="10"/>
      <c r="H50" s="10"/>
      <c r="I50" s="10"/>
      <c r="J50" s="10"/>
      <c r="K50" s="10"/>
      <c r="L50" s="10"/>
    </row>
    <row r="51" spans="1:12" ht="20.100000000000001" customHeight="1"/>
    <row r="52" spans="1:12" ht="20.100000000000001" customHeight="1"/>
    <row r="53" spans="1:12" ht="20.100000000000001" customHeight="1"/>
    <row r="54" spans="1:12" ht="20.100000000000001" customHeight="1"/>
    <row r="55" spans="1:12" ht="20.100000000000001" customHeight="1"/>
    <row r="56" spans="1:12" ht="20.100000000000001" customHeight="1"/>
    <row r="57" spans="1:12" ht="20.100000000000001" customHeight="1"/>
    <row r="58" spans="1:12" ht="20.100000000000001" customHeight="1"/>
    <row r="59" spans="1:12" ht="20.100000000000001" customHeight="1"/>
    <row r="60" spans="1:12" ht="20.100000000000001" customHeight="1"/>
    <row r="61" spans="1:12" ht="20.100000000000001" customHeight="1"/>
    <row r="62" spans="1:12" ht="20.100000000000001" customHeight="1"/>
    <row r="63" spans="1:12" ht="20.100000000000001" customHeight="1"/>
    <row r="64" spans="1:12"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customSheetViews>
    <customSheetView guid="{48AA688A-17AE-4186-B216-800F4482A837}" fitToPage="1" showRuler="0">
      <selection activeCell="A3" sqref="A3:L3"/>
      <pageMargins left="0.75" right="0.75" top="1.03" bottom="1" header="0.75" footer="0.5"/>
      <printOptions horizontalCentered="1"/>
      <pageSetup scale="83" orientation="landscape" useFirstPageNumber="1" horizontalDpi="4294967292" verticalDpi="4294967292" r:id="rId1"/>
      <headerFooter alignWithMargins="0">
        <oddHeader>&amp;R&amp;"Palatino,Bold"ATTACHMENT 3</oddHeader>
        <oddFooter>&amp;L&amp;"Palatino,Italic"&amp;D&amp;C3-A&amp;R&amp;"Palatino,Italic"City of Orange</oddFooter>
      </headerFooter>
    </customSheetView>
  </customSheetViews>
  <mergeCells count="10">
    <mergeCell ref="A41:L41"/>
    <mergeCell ref="A44:L44"/>
    <mergeCell ref="A1:L1"/>
    <mergeCell ref="A5:L5"/>
    <mergeCell ref="A2:L2"/>
    <mergeCell ref="H3:L3"/>
    <mergeCell ref="H8:K8"/>
    <mergeCell ref="E8:E11"/>
    <mergeCell ref="B8:B11"/>
    <mergeCell ref="A42:L42"/>
  </mergeCells>
  <phoneticPr fontId="7" type="noConversion"/>
  <printOptions horizontalCentered="1"/>
  <pageMargins left="0.75" right="0.75" top="1.03" bottom="1" header="0.75" footer="0.5"/>
  <pageSetup scale="72"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88"/>
  <sheetViews>
    <sheetView zoomScale="85" zoomScaleNormal="85" workbookViewId="0">
      <selection sqref="A1:J1"/>
    </sheetView>
  </sheetViews>
  <sheetFormatPr defaultColWidth="11" defaultRowHeight="15.6"/>
  <cols>
    <col min="1" max="1" width="1" customWidth="1"/>
    <col min="2" max="2" width="5.59765625" style="765" customWidth="1"/>
    <col min="3" max="4" width="1" customWidth="1"/>
    <col min="5" max="5" width="95.19921875" customWidth="1"/>
    <col min="6" max="7" width="1" customWidth="1"/>
    <col min="8" max="8" width="20.3984375" customWidth="1"/>
    <col min="9" max="10" width="1" customWidth="1"/>
    <col min="11" max="11" width="20.3984375" customWidth="1"/>
    <col min="12" max="12" width="1" customWidth="1"/>
  </cols>
  <sheetData>
    <row r="1" spans="1:17">
      <c r="A1" s="995" t="s">
        <v>305</v>
      </c>
      <c r="B1" s="995"/>
      <c r="C1" s="995"/>
      <c r="D1" s="995"/>
      <c r="E1" s="995"/>
      <c r="F1" s="995"/>
      <c r="G1" s="995"/>
      <c r="H1" s="995"/>
      <c r="I1" s="995"/>
      <c r="J1" s="995"/>
      <c r="K1" s="995"/>
      <c r="L1" s="995"/>
    </row>
    <row r="2" spans="1:17" ht="16.2" thickBot="1">
      <c r="A2" s="995" t="s">
        <v>64</v>
      </c>
      <c r="B2" s="995"/>
      <c r="C2" s="995"/>
      <c r="D2" s="995"/>
      <c r="E2" s="995"/>
      <c r="F2" s="995"/>
      <c r="G2" s="995"/>
      <c r="H2" s="995"/>
      <c r="I2" s="995"/>
      <c r="J2" s="995"/>
      <c r="K2" s="995"/>
      <c r="L2" s="995"/>
    </row>
    <row r="3" spans="1:17" ht="16.8" thickTop="1" thickBot="1">
      <c r="A3" s="10"/>
      <c r="B3" s="755"/>
      <c r="C3" s="756"/>
      <c r="D3" s="756"/>
      <c r="E3" s="99" t="s">
        <v>24</v>
      </c>
      <c r="F3" s="756"/>
      <c r="G3" s="1001"/>
      <c r="H3" s="1002"/>
      <c r="I3" s="1002"/>
      <c r="J3" s="1002"/>
      <c r="K3" s="1003"/>
    </row>
    <row r="4" spans="1:17" ht="9" customHeight="1" thickTop="1">
      <c r="A4" s="10"/>
      <c r="B4" s="755"/>
      <c r="C4" s="756"/>
      <c r="D4" s="756"/>
      <c r="E4" s="99"/>
      <c r="F4" s="756"/>
      <c r="G4" s="10"/>
    </row>
    <row r="5" spans="1:17" ht="51" customHeight="1">
      <c r="A5" s="1000" t="s">
        <v>351</v>
      </c>
      <c r="B5" s="1000"/>
      <c r="C5" s="1000"/>
      <c r="D5" s="1000"/>
      <c r="E5" s="1000"/>
      <c r="F5" s="1000"/>
      <c r="G5" s="1000"/>
      <c r="H5" s="1000"/>
      <c r="I5" s="1000"/>
      <c r="J5" s="1000"/>
      <c r="K5" s="1000"/>
      <c r="L5" s="1000"/>
    </row>
    <row r="6" spans="1:17" ht="6" customHeight="1">
      <c r="A6" s="10"/>
      <c r="B6" s="66"/>
      <c r="C6" s="10"/>
      <c r="D6" s="10"/>
      <c r="E6" s="10"/>
      <c r="F6" s="10"/>
      <c r="G6" s="10"/>
    </row>
    <row r="7" spans="1:17" ht="5.0999999999999996" customHeight="1">
      <c r="A7" s="20"/>
      <c r="B7" s="67"/>
      <c r="C7" s="18"/>
      <c r="D7" s="20"/>
      <c r="E7" s="18"/>
      <c r="F7" s="19"/>
      <c r="G7" s="20"/>
      <c r="H7" s="18"/>
      <c r="I7" s="45"/>
      <c r="J7" s="45"/>
      <c r="K7" s="18"/>
      <c r="L7" s="19"/>
    </row>
    <row r="8" spans="1:17" s="1" customFormat="1" ht="49.5" customHeight="1">
      <c r="A8" s="22"/>
      <c r="B8" s="1007" t="s">
        <v>0</v>
      </c>
      <c r="C8" s="47"/>
      <c r="D8" s="22"/>
      <c r="E8" s="1007" t="s">
        <v>2</v>
      </c>
      <c r="F8" s="21"/>
      <c r="G8" s="22"/>
      <c r="H8" s="1004" t="s">
        <v>317</v>
      </c>
      <c r="I8" s="1005"/>
      <c r="J8" s="1005"/>
      <c r="K8" s="1006"/>
      <c r="L8" s="21"/>
    </row>
    <row r="9" spans="1:17" s="1" customFormat="1" ht="7.8" customHeight="1">
      <c r="A9" s="22"/>
      <c r="B9" s="1008"/>
      <c r="C9" s="47"/>
      <c r="D9" s="22"/>
      <c r="E9" s="1008"/>
      <c r="F9" s="21"/>
      <c r="G9" s="22"/>
      <c r="H9" s="737"/>
      <c r="I9" s="738"/>
      <c r="J9" s="738"/>
      <c r="K9" s="737"/>
      <c r="L9" s="21"/>
    </row>
    <row r="10" spans="1:17" s="1" customFormat="1" ht="6.6" customHeight="1">
      <c r="A10" s="22"/>
      <c r="B10" s="1008"/>
      <c r="C10" s="47"/>
      <c r="D10" s="22"/>
      <c r="E10" s="1008"/>
      <c r="F10" s="21"/>
      <c r="G10" s="739"/>
      <c r="H10" s="735"/>
      <c r="I10" s="771"/>
      <c r="J10" s="736"/>
      <c r="K10" s="735"/>
      <c r="L10" s="740"/>
    </row>
    <row r="11" spans="1:17" s="1" customFormat="1" ht="49.5" customHeight="1">
      <c r="A11" s="22"/>
      <c r="B11" s="1009"/>
      <c r="C11" s="47"/>
      <c r="D11" s="22"/>
      <c r="E11" s="1009"/>
      <c r="F11" s="21"/>
      <c r="G11" s="22"/>
      <c r="H11" s="747" t="s">
        <v>130</v>
      </c>
      <c r="I11" s="47"/>
      <c r="J11" s="22"/>
      <c r="K11" s="747" t="s">
        <v>36</v>
      </c>
      <c r="L11" s="21"/>
    </row>
    <row r="12" spans="1:17" ht="5.0999999999999996" customHeight="1">
      <c r="A12" s="25"/>
      <c r="B12" s="68"/>
      <c r="C12" s="17"/>
      <c r="D12" s="25"/>
      <c r="E12" s="17"/>
      <c r="F12" s="24"/>
      <c r="G12" s="25"/>
      <c r="H12" s="17"/>
      <c r="I12" s="17"/>
      <c r="J12" s="25"/>
      <c r="K12" s="17"/>
      <c r="L12" s="24"/>
    </row>
    <row r="13" spans="1:17" ht="12" customHeight="1">
      <c r="A13" s="20"/>
      <c r="B13" s="67"/>
      <c r="C13" s="19"/>
      <c r="D13" s="18"/>
      <c r="E13" s="26"/>
      <c r="F13" s="19"/>
      <c r="G13" s="20"/>
      <c r="H13" s="179"/>
      <c r="I13" s="19"/>
      <c r="J13" s="27"/>
      <c r="K13" s="28"/>
      <c r="L13" s="29"/>
    </row>
    <row r="14" spans="1:17" s="8" customFormat="1" ht="5.4" customHeight="1">
      <c r="A14" s="180"/>
      <c r="B14" s="760"/>
      <c r="C14" s="181"/>
      <c r="D14" s="30"/>
      <c r="E14" s="30"/>
      <c r="F14" s="181"/>
      <c r="G14" s="180"/>
      <c r="H14" s="111"/>
      <c r="I14" s="181"/>
      <c r="J14" s="180"/>
      <c r="K14" s="239"/>
      <c r="L14" s="181"/>
    </row>
    <row r="15" spans="1:17" ht="20.100000000000001" customHeight="1">
      <c r="A15" s="27"/>
      <c r="B15" s="70">
        <v>1</v>
      </c>
      <c r="C15" s="29"/>
      <c r="D15" s="28"/>
      <c r="E15" s="92" t="s">
        <v>313</v>
      </c>
      <c r="F15" s="29"/>
      <c r="G15" s="182"/>
      <c r="H15" s="112">
        <f>'4-C'!O67</f>
        <v>0</v>
      </c>
      <c r="I15" s="89"/>
      <c r="J15" s="78"/>
      <c r="K15" s="316" t="s">
        <v>426</v>
      </c>
      <c r="L15" s="29"/>
    </row>
    <row r="16" spans="1:17" ht="5.4" customHeight="1">
      <c r="A16" s="27"/>
      <c r="B16" s="70"/>
      <c r="C16" s="29"/>
      <c r="D16" s="28"/>
      <c r="E16" s="28"/>
      <c r="F16" s="29"/>
      <c r="G16" s="182"/>
      <c r="H16" s="112"/>
      <c r="I16" s="29"/>
      <c r="J16" s="27"/>
      <c r="K16" s="772"/>
      <c r="L16" s="29"/>
      <c r="Q16" s="765"/>
    </row>
    <row r="17" spans="1:20" ht="19.5" customHeight="1">
      <c r="A17" s="27"/>
      <c r="B17" s="70">
        <v>2</v>
      </c>
      <c r="C17" s="29"/>
      <c r="D17" s="28"/>
      <c r="E17" s="92" t="s">
        <v>273</v>
      </c>
      <c r="F17" s="29"/>
      <c r="G17" s="182"/>
      <c r="H17" s="112">
        <f>IF(H15+H19+H21=0,0,'4-D'!O66)</f>
        <v>0</v>
      </c>
      <c r="I17" s="29"/>
      <c r="J17" s="27"/>
      <c r="K17" s="240" t="s">
        <v>344</v>
      </c>
      <c r="L17" s="29"/>
    </row>
    <row r="18" spans="1:20" ht="5.4" customHeight="1">
      <c r="A18" s="27"/>
      <c r="B18" s="70"/>
      <c r="C18" s="29"/>
      <c r="D18" s="28"/>
      <c r="E18" s="92"/>
      <c r="F18" s="29"/>
      <c r="G18" s="182"/>
      <c r="H18" s="112"/>
      <c r="I18" s="29"/>
      <c r="J18" s="27"/>
      <c r="K18" s="240"/>
      <c r="L18" s="29"/>
    </row>
    <row r="19" spans="1:20" ht="19.5" customHeight="1">
      <c r="A19" s="27"/>
      <c r="B19" s="70">
        <v>3</v>
      </c>
      <c r="C19" s="29"/>
      <c r="D19" s="28"/>
      <c r="E19" s="92" t="s">
        <v>128</v>
      </c>
      <c r="F19" s="29"/>
      <c r="G19" s="182"/>
      <c r="H19" s="112">
        <f>'4-E'!Q24</f>
        <v>0</v>
      </c>
      <c r="I19" s="29"/>
      <c r="J19" s="27"/>
      <c r="K19" s="240" t="s">
        <v>427</v>
      </c>
      <c r="L19" s="29"/>
    </row>
    <row r="20" spans="1:20" ht="5.4" customHeight="1">
      <c r="A20" s="27"/>
      <c r="B20" s="70"/>
      <c r="C20" s="29"/>
      <c r="D20" s="28"/>
      <c r="E20" s="92"/>
      <c r="F20" s="29"/>
      <c r="G20" s="182"/>
      <c r="H20" s="112"/>
      <c r="I20" s="29"/>
      <c r="J20" s="27"/>
      <c r="K20" s="240"/>
      <c r="L20" s="29"/>
    </row>
    <row r="21" spans="1:20" ht="19.5" customHeight="1">
      <c r="A21" s="27"/>
      <c r="B21" s="70">
        <v>4</v>
      </c>
      <c r="C21" s="29"/>
      <c r="D21" s="28"/>
      <c r="E21" s="92" t="s">
        <v>129</v>
      </c>
      <c r="F21" s="29"/>
      <c r="G21" s="182"/>
      <c r="H21" s="115">
        <f>'4-F'!Q33</f>
        <v>0</v>
      </c>
      <c r="I21" s="29"/>
      <c r="J21" s="27"/>
      <c r="K21" s="240" t="s">
        <v>345</v>
      </c>
      <c r="L21" s="29"/>
    </row>
    <row r="22" spans="1:20" ht="5.4" customHeight="1">
      <c r="A22" s="27"/>
      <c r="B22" s="70"/>
      <c r="C22" s="29"/>
      <c r="D22" s="28"/>
      <c r="E22" s="92"/>
      <c r="F22" s="29"/>
      <c r="G22" s="182"/>
      <c r="H22" s="112"/>
      <c r="I22" s="29"/>
      <c r="J22" s="27"/>
      <c r="K22" s="240"/>
      <c r="L22" s="29"/>
    </row>
    <row r="23" spans="1:20" ht="20.25" customHeight="1">
      <c r="A23" s="27"/>
      <c r="B23" s="70">
        <v>5</v>
      </c>
      <c r="C23" s="29"/>
      <c r="D23" s="28"/>
      <c r="E23" s="993" t="s">
        <v>153</v>
      </c>
      <c r="F23" s="29"/>
      <c r="G23" s="182"/>
      <c r="H23" s="368">
        <f>SUM(H15:H21)</f>
        <v>0</v>
      </c>
      <c r="I23" s="29"/>
      <c r="J23" s="27"/>
      <c r="K23" s="240" t="s">
        <v>316</v>
      </c>
      <c r="L23" s="29"/>
    </row>
    <row r="24" spans="1:20" ht="5.4" customHeight="1">
      <c r="A24" s="27"/>
      <c r="B24" s="70"/>
      <c r="C24" s="29"/>
      <c r="D24" s="28"/>
      <c r="E24" s="92"/>
      <c r="F24" s="29"/>
      <c r="G24" s="182"/>
      <c r="H24" s="112"/>
      <c r="I24" s="29"/>
      <c r="J24" s="27"/>
      <c r="K24" s="240"/>
      <c r="L24" s="29"/>
    </row>
    <row r="25" spans="1:20" ht="19.5" customHeight="1">
      <c r="A25" s="27"/>
      <c r="B25" s="70">
        <v>6</v>
      </c>
      <c r="C25" s="29"/>
      <c r="D25" s="28"/>
      <c r="E25" s="92" t="s">
        <v>226</v>
      </c>
      <c r="F25" s="29"/>
      <c r="G25" s="182"/>
      <c r="H25" s="115">
        <f>'4-G'!Q17</f>
        <v>0</v>
      </c>
      <c r="I25" s="29"/>
      <c r="J25" s="27"/>
      <c r="K25" s="240" t="s">
        <v>346</v>
      </c>
      <c r="L25" s="29"/>
    </row>
    <row r="26" spans="1:20" ht="5.4" customHeight="1">
      <c r="A26" s="27"/>
      <c r="B26" s="70"/>
      <c r="C26" s="29"/>
      <c r="D26" s="28"/>
      <c r="E26" s="92"/>
      <c r="F26" s="29"/>
      <c r="G26" s="182"/>
      <c r="H26" s="115"/>
      <c r="I26" s="29"/>
      <c r="J26" s="27"/>
      <c r="K26" s="240"/>
      <c r="L26" s="29"/>
    </row>
    <row r="27" spans="1:20" ht="20.100000000000001" customHeight="1">
      <c r="A27" s="27"/>
      <c r="B27" s="70">
        <v>7</v>
      </c>
      <c r="C27" s="29"/>
      <c r="D27" s="28"/>
      <c r="E27" s="80" t="s">
        <v>227</v>
      </c>
      <c r="F27" s="28"/>
      <c r="G27" s="182"/>
      <c r="H27" s="112">
        <f>H23+H25</f>
        <v>0</v>
      </c>
      <c r="I27" s="29"/>
      <c r="J27" s="27"/>
      <c r="K27" s="240" t="s">
        <v>231</v>
      </c>
      <c r="L27" s="29"/>
      <c r="T27" s="745"/>
    </row>
    <row r="28" spans="1:20" ht="5.4" customHeight="1">
      <c r="A28" s="27"/>
      <c r="B28" s="70"/>
      <c r="C28" s="29"/>
      <c r="D28" s="28"/>
      <c r="E28" s="80"/>
      <c r="F28" s="28"/>
      <c r="G28" s="182"/>
      <c r="H28" s="459"/>
      <c r="I28" s="29"/>
      <c r="J28" s="27"/>
      <c r="K28" s="241"/>
      <c r="L28" s="29"/>
    </row>
    <row r="29" spans="1:20" ht="20.100000000000001" customHeight="1">
      <c r="A29" s="27"/>
      <c r="B29" s="70">
        <v>8</v>
      </c>
      <c r="C29" s="29"/>
      <c r="D29" s="28"/>
      <c r="E29" s="80" t="s">
        <v>232</v>
      </c>
      <c r="F29" s="28"/>
      <c r="G29" s="182"/>
      <c r="H29" s="459"/>
      <c r="I29" s="29"/>
      <c r="J29" s="27"/>
      <c r="K29" s="241"/>
      <c r="L29" s="29"/>
    </row>
    <row r="30" spans="1:20" ht="5.4" customHeight="1" thickBot="1">
      <c r="A30" s="27"/>
      <c r="B30" s="70"/>
      <c r="C30" s="29"/>
      <c r="D30" s="28"/>
      <c r="E30" s="80"/>
      <c r="F30" s="28"/>
      <c r="G30" s="182"/>
      <c r="H30" s="459"/>
      <c r="I30" s="29"/>
      <c r="J30" s="27"/>
      <c r="K30" s="241"/>
      <c r="L30" s="29"/>
    </row>
    <row r="31" spans="1:20" ht="20.100000000000001" customHeight="1" thickTop="1" thickBot="1">
      <c r="A31" s="27"/>
      <c r="B31" s="70" t="s">
        <v>314</v>
      </c>
      <c r="C31" s="29"/>
      <c r="D31" s="28"/>
      <c r="E31" s="554" t="s">
        <v>233</v>
      </c>
      <c r="F31" s="28"/>
      <c r="G31" s="182"/>
      <c r="H31" s="955"/>
      <c r="I31" s="29"/>
      <c r="J31" s="27"/>
      <c r="K31" s="241"/>
      <c r="L31" s="29"/>
    </row>
    <row r="32" spans="1:20" ht="5.4" customHeight="1" thickTop="1" thickBot="1">
      <c r="A32" s="27"/>
      <c r="B32" s="70"/>
      <c r="C32" s="29"/>
      <c r="D32" s="28"/>
      <c r="E32" s="554"/>
      <c r="F32" s="28"/>
      <c r="G32" s="182"/>
      <c r="H32" s="459"/>
      <c r="I32" s="29"/>
      <c r="J32" s="27"/>
      <c r="K32" s="241"/>
      <c r="L32" s="29"/>
    </row>
    <row r="33" spans="1:12" ht="20.100000000000001" customHeight="1" thickTop="1" thickBot="1">
      <c r="A33" s="27"/>
      <c r="B33" s="70" t="s">
        <v>315</v>
      </c>
      <c r="C33" s="29"/>
      <c r="D33" s="28"/>
      <c r="E33" s="554" t="s">
        <v>234</v>
      </c>
      <c r="F33" s="28"/>
      <c r="G33" s="182"/>
      <c r="H33" s="955"/>
      <c r="I33" s="29"/>
      <c r="J33" s="27"/>
      <c r="K33" s="241"/>
      <c r="L33" s="29"/>
    </row>
    <row r="34" spans="1:12" ht="5.4" customHeight="1" thickTop="1">
      <c r="A34" s="27"/>
      <c r="B34" s="70"/>
      <c r="C34" s="29"/>
      <c r="D34" s="28"/>
      <c r="E34" s="80"/>
      <c r="F34" s="28"/>
      <c r="G34" s="182"/>
      <c r="H34" s="459"/>
      <c r="I34" s="29"/>
      <c r="J34" s="27"/>
      <c r="K34" s="241"/>
      <c r="L34" s="29"/>
    </row>
    <row r="35" spans="1:12" ht="20.100000000000001" customHeight="1">
      <c r="A35" s="27"/>
      <c r="B35" s="70">
        <v>9</v>
      </c>
      <c r="C35" s="29"/>
      <c r="D35" s="28"/>
      <c r="E35" s="80" t="s">
        <v>228</v>
      </c>
      <c r="F35" s="28"/>
      <c r="G35" s="182"/>
      <c r="H35" s="112">
        <f>ROUND(H23*(1+H31),0)</f>
        <v>0</v>
      </c>
      <c r="I35" s="29"/>
      <c r="J35" s="27"/>
      <c r="K35" s="240" t="s">
        <v>341</v>
      </c>
      <c r="L35" s="29"/>
    </row>
    <row r="36" spans="1:12" ht="5.4" customHeight="1">
      <c r="A36" s="27"/>
      <c r="B36" s="70"/>
      <c r="C36" s="29"/>
      <c r="D36" s="28"/>
      <c r="E36" s="80"/>
      <c r="F36" s="28"/>
      <c r="G36" s="182"/>
      <c r="H36" s="106"/>
      <c r="I36" s="29"/>
      <c r="J36" s="27"/>
      <c r="K36" s="241"/>
      <c r="L36" s="29"/>
    </row>
    <row r="37" spans="1:12" ht="20.100000000000001" customHeight="1">
      <c r="A37" s="27"/>
      <c r="B37" s="70">
        <v>10</v>
      </c>
      <c r="C37" s="29"/>
      <c r="D37" s="28"/>
      <c r="E37" s="80" t="s">
        <v>229</v>
      </c>
      <c r="F37" s="28"/>
      <c r="G37" s="182"/>
      <c r="H37" s="115">
        <f>ROUND(H25*(1+H33),0)</f>
        <v>0</v>
      </c>
      <c r="I37" s="29"/>
      <c r="J37" s="27"/>
      <c r="K37" s="240" t="s">
        <v>342</v>
      </c>
      <c r="L37" s="29"/>
    </row>
    <row r="38" spans="1:12" ht="5.4" customHeight="1">
      <c r="A38" s="27"/>
      <c r="B38" s="70"/>
      <c r="C38" s="29"/>
      <c r="D38" s="28"/>
      <c r="E38" s="80"/>
      <c r="F38" s="28"/>
      <c r="G38" s="182"/>
      <c r="H38" s="459"/>
      <c r="I38" s="29"/>
      <c r="J38" s="27"/>
      <c r="K38" s="241"/>
      <c r="L38" s="29"/>
    </row>
    <row r="39" spans="1:12" ht="20.100000000000001" customHeight="1">
      <c r="A39" s="27"/>
      <c r="B39" s="70">
        <v>11</v>
      </c>
      <c r="C39" s="29"/>
      <c r="D39" s="28"/>
      <c r="E39" s="80" t="s">
        <v>230</v>
      </c>
      <c r="F39" s="28"/>
      <c r="G39" s="182"/>
      <c r="H39" s="112">
        <f>H35+H37</f>
        <v>0</v>
      </c>
      <c r="I39" s="29"/>
      <c r="J39" s="27"/>
      <c r="K39" s="240" t="s">
        <v>343</v>
      </c>
      <c r="L39" s="29"/>
    </row>
    <row r="40" spans="1:12" ht="5.4" customHeight="1">
      <c r="A40" s="27"/>
      <c r="B40" s="70"/>
      <c r="C40" s="24"/>
      <c r="D40" s="553"/>
      <c r="E40" s="80"/>
      <c r="F40" s="28"/>
      <c r="G40" s="741"/>
      <c r="H40" s="742"/>
      <c r="I40" s="24"/>
      <c r="J40" s="25"/>
      <c r="K40" s="743"/>
      <c r="L40" s="24"/>
    </row>
    <row r="41" spans="1:12" s="43" customFormat="1" ht="24.75" customHeight="1">
      <c r="A41" s="996" t="s">
        <v>447</v>
      </c>
      <c r="B41" s="996"/>
      <c r="C41" s="996"/>
      <c r="D41" s="996"/>
      <c r="E41" s="996"/>
      <c r="F41" s="996"/>
      <c r="G41" s="996"/>
      <c r="H41" s="996"/>
      <c r="I41" s="996"/>
      <c r="J41" s="996"/>
      <c r="K41" s="996"/>
      <c r="L41" s="996"/>
    </row>
    <row r="42" spans="1:12" s="43" customFormat="1" ht="24.75" customHeight="1">
      <c r="A42" s="1010" t="s">
        <v>445</v>
      </c>
      <c r="B42" s="1010"/>
      <c r="C42" s="1010"/>
      <c r="D42" s="1010"/>
      <c r="E42" s="1010"/>
      <c r="F42" s="1010"/>
      <c r="G42" s="1010"/>
      <c r="H42" s="1010"/>
      <c r="I42" s="1010"/>
      <c r="J42" s="1010"/>
      <c r="K42" s="1010"/>
      <c r="L42" s="1010"/>
    </row>
    <row r="43" spans="1:12" s="43" customFormat="1" ht="12" customHeight="1">
      <c r="A43" s="54"/>
      <c r="B43" s="71"/>
      <c r="C43" s="54"/>
      <c r="D43" s="54"/>
      <c r="E43" s="54"/>
      <c r="F43" s="54"/>
      <c r="G43" s="54"/>
    </row>
    <row r="44" spans="1:12" ht="20.100000000000001" customHeight="1">
      <c r="A44" s="997" t="s">
        <v>34</v>
      </c>
      <c r="B44" s="998"/>
      <c r="C44" s="998"/>
      <c r="D44" s="998"/>
      <c r="E44" s="998"/>
      <c r="F44" s="998"/>
      <c r="G44" s="998"/>
      <c r="H44" s="998"/>
      <c r="I44" s="998"/>
      <c r="J44" s="998"/>
      <c r="K44" s="998"/>
      <c r="L44" s="999"/>
    </row>
    <row r="45" spans="1:12" s="43" customFormat="1" ht="12" customHeight="1">
      <c r="A45" s="54"/>
      <c r="B45" s="71"/>
      <c r="C45" s="54"/>
      <c r="D45" s="54"/>
      <c r="E45" s="54"/>
      <c r="F45" s="54"/>
      <c r="G45" s="54"/>
    </row>
    <row r="46" spans="1:12" ht="20.100000000000001" customHeight="1">
      <c r="A46" s="10"/>
      <c r="B46" s="66"/>
      <c r="C46" s="10"/>
      <c r="D46" s="10"/>
      <c r="E46" s="10"/>
      <c r="F46" s="10"/>
      <c r="G46" s="10"/>
    </row>
    <row r="47" spans="1:12" ht="20.100000000000001" customHeight="1">
      <c r="A47" s="10"/>
      <c r="B47" s="66"/>
      <c r="C47" s="10"/>
      <c r="D47" s="10"/>
      <c r="E47" s="10"/>
      <c r="F47" s="10"/>
      <c r="G47" s="10"/>
    </row>
    <row r="48" spans="1:12" ht="20.100000000000001" customHeight="1">
      <c r="A48" s="10"/>
      <c r="B48" s="66"/>
      <c r="C48" s="10"/>
      <c r="D48" s="10"/>
      <c r="E48" s="10"/>
      <c r="F48" s="10"/>
      <c r="G48" s="10"/>
    </row>
    <row r="49" spans="1:7" ht="20.100000000000001" customHeight="1">
      <c r="A49" s="10"/>
      <c r="B49" s="66"/>
      <c r="C49" s="10"/>
      <c r="D49" s="10"/>
      <c r="E49" s="10"/>
      <c r="F49" s="10"/>
      <c r="G49" s="10"/>
    </row>
    <row r="50" spans="1:7" ht="20.100000000000001" customHeight="1">
      <c r="A50" s="10"/>
      <c r="B50" s="66"/>
      <c r="C50" s="10"/>
      <c r="D50" s="10"/>
      <c r="E50" s="10"/>
      <c r="F50" s="10"/>
      <c r="G50" s="10"/>
    </row>
    <row r="51" spans="1:7" ht="20.100000000000001" customHeight="1"/>
    <row r="52" spans="1:7" ht="20.100000000000001" customHeight="1"/>
    <row r="53" spans="1:7" ht="20.100000000000001" customHeight="1"/>
    <row r="54" spans="1:7" ht="20.100000000000001" customHeight="1"/>
    <row r="55" spans="1:7" ht="20.100000000000001" customHeight="1"/>
    <row r="56" spans="1:7" ht="20.100000000000001" customHeight="1"/>
    <row r="57" spans="1:7" ht="20.100000000000001" customHeight="1"/>
    <row r="58" spans="1:7" ht="20.100000000000001" customHeight="1"/>
    <row r="59" spans="1:7" ht="20.100000000000001" customHeight="1"/>
    <row r="60" spans="1:7" ht="20.100000000000001" customHeight="1"/>
    <row r="61" spans="1:7" ht="20.100000000000001" customHeight="1"/>
    <row r="62" spans="1:7" ht="20.100000000000001" customHeight="1"/>
    <row r="63" spans="1:7" ht="20.100000000000001" customHeight="1"/>
    <row r="64" spans="1: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mergeCells count="10">
    <mergeCell ref="A44:L44"/>
    <mergeCell ref="A1:L1"/>
    <mergeCell ref="A2:L2"/>
    <mergeCell ref="G3:K3"/>
    <mergeCell ref="A5:L5"/>
    <mergeCell ref="B8:B11"/>
    <mergeCell ref="E8:E11"/>
    <mergeCell ref="H8:K8"/>
    <mergeCell ref="A41:L41"/>
    <mergeCell ref="A42:L42"/>
  </mergeCells>
  <printOptions horizontalCentered="1"/>
  <pageMargins left="0.75" right="0.75" top="1.03" bottom="1" header="0.75" footer="0.5"/>
  <pageSetup scale="68"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39"/>
  <sheetViews>
    <sheetView zoomScale="55" zoomScaleNormal="55" zoomScalePageLayoutView="65" workbookViewId="0">
      <selection sqref="A1:J1"/>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58" style="10" customWidth="1"/>
    <col min="6" max="6" width="0.5" style="10" customWidth="1"/>
    <col min="7" max="13" width="12.5" style="10" customWidth="1"/>
    <col min="14" max="14" width="1" style="10" customWidth="1"/>
    <col min="15" max="15" width="11" style="10" customWidth="1"/>
    <col min="16" max="16" width="1" style="10" customWidth="1"/>
    <col min="17" max="17" width="0.8984375" style="10" customWidth="1"/>
    <col min="18" max="16384" width="11" style="10"/>
  </cols>
  <sheetData>
    <row r="1" spans="1:24">
      <c r="B1" s="995" t="s">
        <v>305</v>
      </c>
      <c r="C1" s="995"/>
      <c r="D1" s="995"/>
      <c r="E1" s="995"/>
      <c r="F1" s="995"/>
      <c r="G1" s="995"/>
      <c r="H1" s="995"/>
      <c r="I1" s="995"/>
      <c r="J1" s="995"/>
      <c r="K1" s="995"/>
      <c r="L1" s="995"/>
      <c r="M1" s="995"/>
    </row>
    <row r="2" spans="1:24">
      <c r="B2" s="995" t="s">
        <v>319</v>
      </c>
      <c r="C2" s="995"/>
      <c r="D2" s="995"/>
      <c r="E2" s="995"/>
      <c r="F2" s="995"/>
      <c r="G2" s="995"/>
      <c r="H2" s="995"/>
      <c r="I2" s="995"/>
      <c r="J2" s="995"/>
      <c r="K2" s="995"/>
      <c r="L2" s="995"/>
      <c r="M2" s="995"/>
      <c r="N2" s="798"/>
      <c r="O2" s="798"/>
    </row>
    <row r="3" spans="1:24">
      <c r="B3" s="797"/>
      <c r="C3" s="798"/>
      <c r="D3" s="798"/>
      <c r="E3" s="798"/>
      <c r="F3" s="798"/>
      <c r="G3" s="798"/>
      <c r="H3" s="99" t="s">
        <v>24</v>
      </c>
      <c r="I3" s="1116">
        <f>+'4-A'!G3</f>
        <v>0</v>
      </c>
      <c r="J3" s="1116"/>
      <c r="K3" s="1116"/>
      <c r="L3" s="1116"/>
      <c r="M3" s="1116"/>
      <c r="N3" s="1116"/>
      <c r="O3" s="827"/>
      <c r="P3" s="804"/>
      <c r="Q3" s="28"/>
    </row>
    <row r="4" spans="1:24" ht="68.400000000000006" customHeight="1">
      <c r="A4" s="1000" t="s">
        <v>420</v>
      </c>
      <c r="B4" s="1000"/>
      <c r="C4" s="1000"/>
      <c r="D4" s="1000"/>
      <c r="E4" s="1000"/>
      <c r="F4" s="1000"/>
      <c r="G4" s="1000"/>
      <c r="H4" s="1000"/>
      <c r="I4" s="1000"/>
      <c r="J4" s="1000"/>
      <c r="K4" s="1000"/>
      <c r="L4" s="1000"/>
      <c r="M4" s="1000"/>
      <c r="N4" s="1000"/>
      <c r="O4" s="803"/>
      <c r="P4" s="803"/>
    </row>
    <row r="5" spans="1:24" ht="37.200000000000003" customHeight="1">
      <c r="A5" s="1017" t="s">
        <v>293</v>
      </c>
      <c r="B5" s="1017"/>
      <c r="C5" s="1017"/>
      <c r="D5" s="1017"/>
      <c r="E5" s="1017"/>
      <c r="F5" s="1017"/>
      <c r="G5" s="1017"/>
      <c r="H5" s="1017"/>
      <c r="I5" s="1017"/>
      <c r="J5" s="1017"/>
      <c r="K5" s="1017"/>
      <c r="L5" s="1017"/>
      <c r="M5" s="1017"/>
      <c r="N5" s="1017"/>
      <c r="O5" s="673"/>
      <c r="P5" s="673"/>
    </row>
    <row r="6" spans="1:24" ht="16.95" customHeight="1">
      <c r="A6" s="805"/>
      <c r="B6" s="805"/>
      <c r="C6" s="805"/>
      <c r="D6" s="805"/>
      <c r="E6" s="805"/>
      <c r="F6" s="805"/>
      <c r="G6" s="805"/>
      <c r="H6" s="805"/>
      <c r="I6" s="805"/>
      <c r="J6" s="805"/>
      <c r="K6" s="805"/>
      <c r="L6" s="805"/>
      <c r="M6" s="805"/>
      <c r="N6" s="805"/>
      <c r="O6" s="803"/>
      <c r="P6" s="803"/>
    </row>
    <row r="7" spans="1:24" ht="21.75" customHeight="1">
      <c r="A7" s="1152" t="s">
        <v>410</v>
      </c>
      <c r="B7" s="1152"/>
      <c r="C7" s="1152"/>
      <c r="D7" s="1152"/>
      <c r="E7" s="1152"/>
      <c r="F7" s="1152"/>
      <c r="G7" s="1152"/>
      <c r="H7" s="1152"/>
      <c r="I7" s="1152"/>
      <c r="J7" s="1152"/>
      <c r="K7" s="1152"/>
      <c r="L7" s="1152"/>
      <c r="M7" s="1152"/>
      <c r="N7" s="1152"/>
      <c r="O7" s="57"/>
      <c r="P7" s="12"/>
      <c r="Q7" s="28"/>
      <c r="R7" s="28"/>
      <c r="S7" s="28"/>
      <c r="T7" s="28"/>
      <c r="U7" s="28"/>
      <c r="V7" s="28"/>
      <c r="W7" s="28"/>
      <c r="X7" s="28"/>
    </row>
    <row r="8" spans="1:24" ht="5.0999999999999996" customHeight="1">
      <c r="A8" s="20"/>
      <c r="B8" s="67"/>
      <c r="C8" s="19"/>
      <c r="D8" s="20"/>
      <c r="E8" s="18"/>
      <c r="F8" s="18"/>
      <c r="G8" s="18"/>
      <c r="H8" s="18"/>
      <c r="I8" s="18"/>
      <c r="J8" s="18"/>
      <c r="K8" s="18"/>
      <c r="L8" s="18"/>
      <c r="M8" s="18"/>
      <c r="N8" s="19"/>
      <c r="O8" s="27"/>
      <c r="P8" s="28"/>
      <c r="Q8" s="28"/>
      <c r="R8" s="28"/>
    </row>
    <row r="9" spans="1:24" ht="18" customHeight="1">
      <c r="A9" s="27"/>
      <c r="B9" s="1007" t="s">
        <v>0</v>
      </c>
      <c r="C9" s="29"/>
      <c r="D9" s="13"/>
      <c r="E9" s="1066" t="s">
        <v>14</v>
      </c>
      <c r="F9" s="12"/>
      <c r="G9" s="1069" t="s">
        <v>3</v>
      </c>
      <c r="H9" s="1070"/>
      <c r="I9" s="1070"/>
      <c r="J9" s="1070"/>
      <c r="K9" s="1070"/>
      <c r="L9" s="1070"/>
      <c r="M9" s="1071"/>
      <c r="N9" s="828"/>
      <c r="O9" s="829"/>
      <c r="P9" s="12"/>
      <c r="Q9" s="28"/>
      <c r="R9" s="28"/>
    </row>
    <row r="10" spans="1:24" ht="18" customHeight="1">
      <c r="A10" s="27"/>
      <c r="B10" s="1009"/>
      <c r="C10" s="29"/>
      <c r="D10" s="13"/>
      <c r="E10" s="1068"/>
      <c r="F10" s="12"/>
      <c r="G10" s="736">
        <v>1</v>
      </c>
      <c r="H10" s="799">
        <v>2</v>
      </c>
      <c r="I10" s="799">
        <v>3</v>
      </c>
      <c r="J10" s="799">
        <v>4</v>
      </c>
      <c r="K10" s="799">
        <v>5</v>
      </c>
      <c r="L10" s="799">
        <v>6</v>
      </c>
      <c r="M10" s="799">
        <v>7</v>
      </c>
      <c r="N10" s="802"/>
      <c r="O10" s="795"/>
      <c r="P10" s="12"/>
      <c r="Q10" s="28"/>
      <c r="R10" s="28"/>
      <c r="S10" s="28"/>
      <c r="T10" s="28"/>
      <c r="U10" s="28"/>
      <c r="V10" s="28"/>
      <c r="W10" s="28"/>
      <c r="X10" s="28"/>
    </row>
    <row r="11" spans="1:24" ht="4.5" customHeight="1" thickBot="1">
      <c r="A11" s="25"/>
      <c r="B11" s="68"/>
      <c r="C11" s="24"/>
      <c r="D11" s="16"/>
      <c r="E11" s="12"/>
      <c r="F11" s="36"/>
      <c r="G11" s="830"/>
      <c r="H11" s="830"/>
      <c r="I11" s="830"/>
      <c r="J11" s="830"/>
      <c r="K11" s="830"/>
      <c r="L11" s="830"/>
      <c r="M11" s="830"/>
      <c r="N11" s="61"/>
      <c r="O11" s="60"/>
      <c r="P11" s="12"/>
      <c r="Q11" s="28"/>
      <c r="R11" s="28"/>
      <c r="S11" s="28"/>
      <c r="T11" s="28"/>
      <c r="U11" s="28"/>
      <c r="V11" s="28"/>
      <c r="W11" s="28"/>
      <c r="X11" s="28"/>
    </row>
    <row r="12" spans="1:24" ht="18" customHeight="1" thickBot="1">
      <c r="A12" s="808"/>
      <c r="B12" s="817">
        <v>1</v>
      </c>
      <c r="C12" s="809"/>
      <c r="D12" s="810"/>
      <c r="E12" s="956" t="s">
        <v>306</v>
      </c>
      <c r="F12" s="812"/>
      <c r="G12" s="831"/>
      <c r="H12" s="831"/>
      <c r="I12" s="831"/>
      <c r="J12" s="831"/>
      <c r="K12" s="831"/>
      <c r="L12" s="831"/>
      <c r="M12" s="831"/>
      <c r="N12" s="832"/>
      <c r="O12" s="833"/>
      <c r="P12" s="12"/>
      <c r="Q12" s="28"/>
      <c r="R12" s="28"/>
      <c r="S12" s="651"/>
      <c r="T12" s="651"/>
      <c r="U12" s="651"/>
      <c r="V12" s="651"/>
      <c r="W12" s="651"/>
      <c r="X12" s="651"/>
    </row>
    <row r="13" spans="1:24" ht="18" customHeight="1">
      <c r="A13" s="808"/>
      <c r="B13" s="817">
        <v>2</v>
      </c>
      <c r="C13" s="809"/>
      <c r="D13" s="810"/>
      <c r="E13" s="818" t="s">
        <v>307</v>
      </c>
      <c r="F13" s="812"/>
      <c r="G13" s="957"/>
      <c r="H13" s="958"/>
      <c r="I13" s="958"/>
      <c r="J13" s="958"/>
      <c r="K13" s="958"/>
      <c r="L13" s="958"/>
      <c r="M13" s="959"/>
      <c r="N13" s="832"/>
      <c r="O13" s="833"/>
      <c r="P13" s="12"/>
      <c r="Q13" s="28"/>
      <c r="R13" s="28"/>
      <c r="S13" s="651"/>
      <c r="T13" s="651"/>
      <c r="U13" s="651"/>
      <c r="V13" s="651"/>
      <c r="W13" s="651"/>
      <c r="X13" s="651"/>
    </row>
    <row r="14" spans="1:24" ht="18" customHeight="1">
      <c r="A14" s="808"/>
      <c r="B14" s="817">
        <v>3</v>
      </c>
      <c r="C14" s="809"/>
      <c r="D14" s="810"/>
      <c r="E14" s="820" t="s">
        <v>308</v>
      </c>
      <c r="F14" s="812"/>
      <c r="G14" s="960"/>
      <c r="H14" s="961"/>
      <c r="I14" s="961"/>
      <c r="J14" s="961"/>
      <c r="K14" s="961"/>
      <c r="L14" s="961"/>
      <c r="M14" s="962"/>
      <c r="N14" s="832"/>
      <c r="O14" s="833"/>
      <c r="P14" s="12"/>
      <c r="Q14" s="28"/>
      <c r="R14" s="28"/>
      <c r="S14" s="651"/>
      <c r="T14" s="651"/>
      <c r="U14" s="651"/>
      <c r="V14" s="651"/>
      <c r="W14" s="651"/>
      <c r="X14" s="651"/>
    </row>
    <row r="15" spans="1:24" ht="18" customHeight="1">
      <c r="A15" s="808"/>
      <c r="B15" s="817">
        <v>4</v>
      </c>
      <c r="C15" s="809"/>
      <c r="D15" s="810"/>
      <c r="E15" s="820" t="s">
        <v>309</v>
      </c>
      <c r="F15" s="812"/>
      <c r="G15" s="960"/>
      <c r="H15" s="961"/>
      <c r="I15" s="961"/>
      <c r="J15" s="961"/>
      <c r="K15" s="961"/>
      <c r="L15" s="961"/>
      <c r="M15" s="962"/>
      <c r="N15" s="832"/>
      <c r="O15" s="833"/>
      <c r="P15" s="12"/>
      <c r="Q15" s="28"/>
      <c r="R15" s="28"/>
      <c r="S15" s="651"/>
      <c r="T15" s="651"/>
      <c r="U15" s="651"/>
      <c r="V15" s="651"/>
      <c r="W15" s="651"/>
      <c r="X15" s="651"/>
    </row>
    <row r="16" spans="1:24" ht="18" customHeight="1">
      <c r="A16" s="808"/>
      <c r="B16" s="817">
        <v>5</v>
      </c>
      <c r="C16" s="809"/>
      <c r="D16" s="810"/>
      <c r="E16" s="820" t="s">
        <v>310</v>
      </c>
      <c r="F16" s="812"/>
      <c r="G16" s="960"/>
      <c r="H16" s="961"/>
      <c r="I16" s="961"/>
      <c r="J16" s="961"/>
      <c r="K16" s="961"/>
      <c r="L16" s="961"/>
      <c r="M16" s="962"/>
      <c r="N16" s="832"/>
      <c r="O16" s="833"/>
      <c r="P16" s="12"/>
      <c r="Q16" s="28"/>
      <c r="R16" s="28"/>
      <c r="S16" s="651"/>
      <c r="T16" s="651"/>
      <c r="U16" s="651"/>
      <c r="V16" s="651"/>
      <c r="W16" s="651"/>
      <c r="X16" s="651"/>
    </row>
    <row r="17" spans="1:24" ht="18" customHeight="1" thickBot="1">
      <c r="A17" s="808"/>
      <c r="B17" s="817">
        <v>6</v>
      </c>
      <c r="C17" s="809"/>
      <c r="D17" s="810"/>
      <c r="E17" s="834" t="s">
        <v>311</v>
      </c>
      <c r="F17" s="812"/>
      <c r="G17" s="963"/>
      <c r="H17" s="964"/>
      <c r="I17" s="964"/>
      <c r="J17" s="964"/>
      <c r="K17" s="964"/>
      <c r="L17" s="964"/>
      <c r="M17" s="965"/>
      <c r="N17" s="832"/>
      <c r="O17" s="833"/>
      <c r="P17" s="12"/>
      <c r="Q17" s="28"/>
      <c r="R17" s="28"/>
      <c r="S17" s="651"/>
      <c r="T17" s="651"/>
      <c r="U17" s="651"/>
      <c r="V17" s="651"/>
      <c r="W17" s="651"/>
      <c r="X17" s="651"/>
    </row>
    <row r="18" spans="1:24" ht="18" customHeight="1" thickBot="1">
      <c r="A18" s="808"/>
      <c r="B18" s="817">
        <v>7</v>
      </c>
      <c r="C18" s="809"/>
      <c r="D18" s="810"/>
      <c r="E18" s="956" t="s">
        <v>350</v>
      </c>
      <c r="F18" s="812"/>
      <c r="G18" s="835"/>
      <c r="H18" s="835"/>
      <c r="I18" s="835"/>
      <c r="J18" s="835"/>
      <c r="K18" s="835"/>
      <c r="L18" s="835"/>
      <c r="M18" s="835"/>
      <c r="N18" s="832"/>
      <c r="O18" s="833"/>
      <c r="P18" s="12"/>
      <c r="Q18" s="28"/>
      <c r="R18" s="28"/>
      <c r="S18" s="651"/>
      <c r="T18" s="651"/>
      <c r="U18" s="651"/>
      <c r="V18" s="651"/>
      <c r="W18" s="651"/>
      <c r="X18" s="651"/>
    </row>
    <row r="19" spans="1:24" ht="18" customHeight="1">
      <c r="A19" s="808"/>
      <c r="B19" s="817">
        <v>8</v>
      </c>
      <c r="C19" s="809"/>
      <c r="D19" s="810"/>
      <c r="E19" s="820" t="s">
        <v>366</v>
      </c>
      <c r="F19" s="812"/>
      <c r="G19" s="957"/>
      <c r="H19" s="958"/>
      <c r="I19" s="958"/>
      <c r="J19" s="958"/>
      <c r="K19" s="958"/>
      <c r="L19" s="958"/>
      <c r="M19" s="959"/>
      <c r="N19" s="832"/>
      <c r="O19" s="833"/>
      <c r="P19" s="12"/>
      <c r="Q19" s="28"/>
      <c r="R19" s="28"/>
      <c r="S19" s="651"/>
      <c r="T19" s="651"/>
      <c r="U19" s="651"/>
      <c r="V19" s="651"/>
      <c r="W19" s="651"/>
      <c r="X19" s="651"/>
    </row>
    <row r="20" spans="1:24" ht="18" customHeight="1">
      <c r="A20" s="808"/>
      <c r="B20" s="817">
        <v>9</v>
      </c>
      <c r="C20" s="809"/>
      <c r="D20" s="810"/>
      <c r="E20" s="818" t="s">
        <v>307</v>
      </c>
      <c r="F20" s="812"/>
      <c r="G20" s="960"/>
      <c r="H20" s="961"/>
      <c r="I20" s="961"/>
      <c r="J20" s="961"/>
      <c r="K20" s="961"/>
      <c r="L20" s="961"/>
      <c r="M20" s="962"/>
      <c r="N20" s="832"/>
      <c r="O20" s="833"/>
      <c r="P20" s="12"/>
      <c r="Q20" s="28"/>
      <c r="R20" s="28"/>
      <c r="S20" s="651"/>
      <c r="T20" s="651"/>
      <c r="U20" s="651"/>
      <c r="V20" s="651"/>
      <c r="W20" s="651"/>
      <c r="X20" s="651"/>
    </row>
    <row r="21" spans="1:24" ht="18" customHeight="1">
      <c r="A21" s="808"/>
      <c r="B21" s="817">
        <v>10</v>
      </c>
      <c r="C21" s="809"/>
      <c r="D21" s="810"/>
      <c r="E21" s="820" t="s">
        <v>308</v>
      </c>
      <c r="F21" s="812"/>
      <c r="G21" s="960"/>
      <c r="H21" s="961"/>
      <c r="I21" s="961"/>
      <c r="J21" s="961"/>
      <c r="K21" s="961"/>
      <c r="L21" s="961"/>
      <c r="M21" s="962"/>
      <c r="N21" s="832"/>
      <c r="O21" s="833"/>
      <c r="P21" s="12"/>
      <c r="Q21" s="28"/>
      <c r="R21" s="28"/>
      <c r="S21" s="651"/>
      <c r="T21" s="651"/>
      <c r="U21" s="651"/>
      <c r="V21" s="651"/>
      <c r="W21" s="651"/>
      <c r="X21" s="651"/>
    </row>
    <row r="22" spans="1:24" ht="18" customHeight="1">
      <c r="A22" s="808"/>
      <c r="B22" s="817">
        <v>11</v>
      </c>
      <c r="C22" s="809"/>
      <c r="D22" s="810"/>
      <c r="E22" s="820" t="s">
        <v>309</v>
      </c>
      <c r="F22" s="812"/>
      <c r="G22" s="960"/>
      <c r="H22" s="961"/>
      <c r="I22" s="961"/>
      <c r="J22" s="961"/>
      <c r="K22" s="961"/>
      <c r="L22" s="961"/>
      <c r="M22" s="962"/>
      <c r="N22" s="832"/>
      <c r="O22" s="833"/>
      <c r="P22" s="12"/>
      <c r="Q22" s="28"/>
      <c r="R22" s="28"/>
      <c r="S22" s="651"/>
      <c r="T22" s="651"/>
      <c r="U22" s="651"/>
      <c r="V22" s="651"/>
      <c r="W22" s="651"/>
      <c r="X22" s="651"/>
    </row>
    <row r="23" spans="1:24" ht="18" customHeight="1">
      <c r="A23" s="808"/>
      <c r="B23" s="817">
        <v>12</v>
      </c>
      <c r="C23" s="809"/>
      <c r="D23" s="810"/>
      <c r="E23" s="820" t="s">
        <v>310</v>
      </c>
      <c r="F23" s="812"/>
      <c r="G23" s="960"/>
      <c r="H23" s="961"/>
      <c r="I23" s="961"/>
      <c r="J23" s="961"/>
      <c r="K23" s="961"/>
      <c r="L23" s="961"/>
      <c r="M23" s="962"/>
      <c r="N23" s="832"/>
      <c r="O23" s="833"/>
      <c r="P23" s="12"/>
      <c r="Q23" s="28"/>
      <c r="R23" s="28"/>
      <c r="S23" s="651"/>
      <c r="T23" s="651"/>
      <c r="U23" s="651"/>
      <c r="V23" s="651"/>
      <c r="W23" s="651"/>
      <c r="X23" s="651"/>
    </row>
    <row r="24" spans="1:24" ht="18" customHeight="1" thickBot="1">
      <c r="A24" s="808"/>
      <c r="B24" s="817">
        <v>13</v>
      </c>
      <c r="C24" s="809"/>
      <c r="D24" s="810"/>
      <c r="E24" s="834" t="s">
        <v>311</v>
      </c>
      <c r="F24" s="812"/>
      <c r="G24" s="963"/>
      <c r="H24" s="964"/>
      <c r="I24" s="964"/>
      <c r="J24" s="964"/>
      <c r="K24" s="964"/>
      <c r="L24" s="964"/>
      <c r="M24" s="965"/>
      <c r="N24" s="832"/>
      <c r="O24" s="833"/>
      <c r="P24" s="12"/>
      <c r="Q24" s="28"/>
      <c r="R24" s="28"/>
      <c r="S24" s="651"/>
      <c r="T24" s="651"/>
      <c r="U24" s="651"/>
      <c r="V24" s="651"/>
      <c r="W24" s="651"/>
      <c r="X24" s="651"/>
    </row>
    <row r="25" spans="1:24" ht="18" customHeight="1" thickBot="1">
      <c r="A25" s="808"/>
      <c r="B25" s="817">
        <v>14</v>
      </c>
      <c r="C25" s="809"/>
      <c r="D25" s="810"/>
      <c r="E25" s="825" t="s">
        <v>416</v>
      </c>
      <c r="F25" s="812"/>
      <c r="G25" s="835"/>
      <c r="H25" s="874"/>
      <c r="I25" s="874"/>
      <c r="J25" s="874"/>
      <c r="K25" s="874"/>
      <c r="L25" s="874"/>
      <c r="M25" s="835"/>
      <c r="N25" s="832"/>
      <c r="O25" s="833"/>
      <c r="P25" s="12"/>
      <c r="Q25" s="28"/>
      <c r="R25" s="28"/>
      <c r="S25" s="651"/>
      <c r="T25" s="651"/>
      <c r="U25" s="651"/>
      <c r="V25" s="651"/>
      <c r="W25" s="651"/>
      <c r="X25" s="651"/>
    </row>
    <row r="26" spans="1:24" ht="18" customHeight="1" thickBot="1">
      <c r="A26" s="808"/>
      <c r="B26" s="817">
        <v>15</v>
      </c>
      <c r="C26" s="809"/>
      <c r="D26" s="810"/>
      <c r="E26" s="818" t="s">
        <v>415</v>
      </c>
      <c r="F26" s="812"/>
      <c r="G26" s="966"/>
      <c r="H26" s="967"/>
      <c r="I26" s="967"/>
      <c r="J26" s="967"/>
      <c r="K26" s="967"/>
      <c r="L26" s="967"/>
      <c r="M26" s="968"/>
      <c r="N26" s="832"/>
      <c r="O26" s="833"/>
      <c r="P26" s="12"/>
      <c r="Q26" s="28"/>
      <c r="R26" s="28"/>
      <c r="S26" s="651"/>
      <c r="T26" s="651"/>
      <c r="U26" s="651"/>
      <c r="V26" s="651"/>
      <c r="W26" s="651"/>
      <c r="X26" s="651"/>
    </row>
    <row r="27" spans="1:24" ht="18" customHeight="1">
      <c r="A27" s="808"/>
      <c r="B27" s="817">
        <v>16</v>
      </c>
      <c r="C27" s="809"/>
      <c r="D27" s="810"/>
      <c r="E27" s="825" t="s">
        <v>412</v>
      </c>
      <c r="F27" s="812"/>
      <c r="G27" s="873"/>
      <c r="H27" s="873"/>
      <c r="I27" s="873"/>
      <c r="J27" s="873"/>
      <c r="K27" s="873"/>
      <c r="L27" s="873"/>
      <c r="M27" s="873"/>
      <c r="N27" s="832"/>
      <c r="O27" s="833"/>
      <c r="P27" s="12"/>
      <c r="Q27" s="28"/>
      <c r="R27" s="28"/>
      <c r="S27" s="651"/>
      <c r="T27" s="651"/>
      <c r="U27" s="651"/>
      <c r="V27" s="651"/>
      <c r="W27" s="651"/>
      <c r="X27" s="651"/>
    </row>
    <row r="28" spans="1:24" ht="18" customHeight="1">
      <c r="A28" s="808"/>
      <c r="B28" s="817">
        <v>17</v>
      </c>
      <c r="C28" s="809"/>
      <c r="D28" s="810"/>
      <c r="E28" s="818" t="s">
        <v>307</v>
      </c>
      <c r="F28" s="812"/>
      <c r="G28" s="836" t="str">
        <f>IF(G13="","-",ROUND(G13*0.5,2))</f>
        <v>-</v>
      </c>
      <c r="H28" s="836" t="str">
        <f t="shared" ref="H28:M28" si="0">IF(H13="","-",ROUND(H13*0.5,2))</f>
        <v>-</v>
      </c>
      <c r="I28" s="836" t="str">
        <f t="shared" si="0"/>
        <v>-</v>
      </c>
      <c r="J28" s="836" t="str">
        <f t="shared" si="0"/>
        <v>-</v>
      </c>
      <c r="K28" s="836" t="str">
        <f t="shared" si="0"/>
        <v>-</v>
      </c>
      <c r="L28" s="836" t="str">
        <f t="shared" si="0"/>
        <v>-</v>
      </c>
      <c r="M28" s="836" t="str">
        <f t="shared" si="0"/>
        <v>-</v>
      </c>
      <c r="N28" s="832"/>
      <c r="O28" s="833"/>
      <c r="P28" s="12"/>
      <c r="Q28" s="28"/>
      <c r="R28" s="28"/>
      <c r="S28" s="651"/>
      <c r="T28" s="651"/>
      <c r="U28" s="651"/>
      <c r="V28" s="651"/>
      <c r="W28" s="651"/>
      <c r="X28" s="651"/>
    </row>
    <row r="29" spans="1:24" ht="18" customHeight="1">
      <c r="A29" s="808"/>
      <c r="B29" s="817">
        <v>18</v>
      </c>
      <c r="C29" s="809"/>
      <c r="D29" s="810"/>
      <c r="E29" s="820" t="s">
        <v>308</v>
      </c>
      <c r="F29" s="812"/>
      <c r="G29" s="836" t="str">
        <f>IF(G14="","-",ROUND(G14*0.5,2))</f>
        <v>-</v>
      </c>
      <c r="H29" s="836" t="str">
        <f t="shared" ref="H29:M29" si="1">IF(H14="","-",ROUND(H14*0.5,2))</f>
        <v>-</v>
      </c>
      <c r="I29" s="836" t="str">
        <f t="shared" si="1"/>
        <v>-</v>
      </c>
      <c r="J29" s="836" t="str">
        <f t="shared" si="1"/>
        <v>-</v>
      </c>
      <c r="K29" s="836" t="str">
        <f t="shared" si="1"/>
        <v>-</v>
      </c>
      <c r="L29" s="836" t="str">
        <f t="shared" si="1"/>
        <v>-</v>
      </c>
      <c r="M29" s="836" t="str">
        <f t="shared" si="1"/>
        <v>-</v>
      </c>
      <c r="N29" s="832"/>
      <c r="O29" s="833"/>
      <c r="P29" s="12"/>
      <c r="Q29" s="28"/>
      <c r="R29" s="28"/>
      <c r="S29" s="651"/>
      <c r="T29" s="651"/>
      <c r="U29" s="651"/>
      <c r="V29" s="651"/>
      <c r="W29" s="651"/>
      <c r="X29" s="651"/>
    </row>
    <row r="30" spans="1:24" ht="18" customHeight="1">
      <c r="A30" s="808"/>
      <c r="B30" s="817">
        <v>19</v>
      </c>
      <c r="C30" s="809"/>
      <c r="D30" s="810"/>
      <c r="E30" s="820" t="s">
        <v>309</v>
      </c>
      <c r="F30" s="812"/>
      <c r="G30" s="836" t="str">
        <f>IF(G15="","-",ROUND(G15*0.5,2))</f>
        <v>-</v>
      </c>
      <c r="H30" s="836" t="str">
        <f t="shared" ref="H30:M30" si="2">IF(H15="","-",ROUND(H15*0.5,2))</f>
        <v>-</v>
      </c>
      <c r="I30" s="836" t="str">
        <f t="shared" si="2"/>
        <v>-</v>
      </c>
      <c r="J30" s="836" t="str">
        <f t="shared" si="2"/>
        <v>-</v>
      </c>
      <c r="K30" s="836" t="str">
        <f t="shared" si="2"/>
        <v>-</v>
      </c>
      <c r="L30" s="836" t="str">
        <f t="shared" si="2"/>
        <v>-</v>
      </c>
      <c r="M30" s="836" t="str">
        <f t="shared" si="2"/>
        <v>-</v>
      </c>
      <c r="N30" s="832"/>
      <c r="O30" s="833"/>
      <c r="P30" s="12"/>
      <c r="Q30" s="28"/>
      <c r="R30" s="28"/>
      <c r="S30" s="651"/>
      <c r="T30" s="651"/>
      <c r="U30" s="651"/>
      <c r="V30" s="651"/>
      <c r="W30" s="651"/>
      <c r="X30" s="651"/>
    </row>
    <row r="31" spans="1:24" ht="18" customHeight="1">
      <c r="A31" s="808"/>
      <c r="B31" s="817">
        <v>20</v>
      </c>
      <c r="C31" s="809"/>
      <c r="D31" s="810"/>
      <c r="E31" s="820" t="s">
        <v>310</v>
      </c>
      <c r="F31" s="812"/>
      <c r="G31" s="836" t="str">
        <f>IF(G16="","-",ROUND(G16*0.5,2))</f>
        <v>-</v>
      </c>
      <c r="H31" s="836" t="str">
        <f t="shared" ref="H31:M31" si="3">IF(H16="","-",ROUND(H16*0.5,2))</f>
        <v>-</v>
      </c>
      <c r="I31" s="836" t="str">
        <f t="shared" si="3"/>
        <v>-</v>
      </c>
      <c r="J31" s="836" t="str">
        <f t="shared" si="3"/>
        <v>-</v>
      </c>
      <c r="K31" s="836" t="str">
        <f t="shared" si="3"/>
        <v>-</v>
      </c>
      <c r="L31" s="836" t="str">
        <f t="shared" si="3"/>
        <v>-</v>
      </c>
      <c r="M31" s="836" t="str">
        <f t="shared" si="3"/>
        <v>-</v>
      </c>
      <c r="N31" s="832"/>
      <c r="O31" s="833"/>
      <c r="P31" s="12"/>
      <c r="Q31" s="28"/>
      <c r="R31" s="28"/>
      <c r="S31" s="651"/>
      <c r="T31" s="651"/>
      <c r="U31" s="651"/>
      <c r="V31" s="651"/>
      <c r="W31" s="651"/>
      <c r="X31" s="651"/>
    </row>
    <row r="32" spans="1:24" ht="6" customHeight="1">
      <c r="A32" s="25"/>
      <c r="B32" s="68"/>
      <c r="C32" s="17"/>
      <c r="D32" s="36"/>
      <c r="E32" s="76"/>
      <c r="F32" s="36"/>
      <c r="G32" s="800"/>
      <c r="H32" s="800"/>
      <c r="I32" s="800"/>
      <c r="J32" s="800"/>
      <c r="K32" s="800"/>
      <c r="L32" s="800"/>
      <c r="M32" s="800"/>
      <c r="N32" s="801"/>
      <c r="O32" s="260"/>
      <c r="P32" s="12"/>
      <c r="Q32" s="28"/>
      <c r="R32" s="28"/>
      <c r="S32" s="28"/>
      <c r="T32" s="28"/>
      <c r="U32" s="28"/>
      <c r="V32" s="28"/>
      <c r="W32" s="28"/>
      <c r="X32" s="28"/>
    </row>
    <row r="33" spans="1:18" ht="18.600000000000001" customHeight="1">
      <c r="A33" s="837"/>
      <c r="B33" s="806"/>
      <c r="C33" s="806"/>
      <c r="D33" s="806"/>
      <c r="E33" s="806"/>
      <c r="F33" s="806"/>
      <c r="G33" s="806"/>
      <c r="H33" s="806"/>
      <c r="I33" s="806"/>
      <c r="J33" s="806"/>
      <c r="K33" s="806"/>
      <c r="L33" s="806"/>
      <c r="M33" s="806"/>
      <c r="N33" s="806"/>
      <c r="O33" s="806"/>
      <c r="P33" s="12"/>
    </row>
    <row r="34" spans="1:18" ht="6.75" customHeight="1"/>
    <row r="35" spans="1:18" ht="20.100000000000001" customHeight="1">
      <c r="A35" s="1153" t="s">
        <v>34</v>
      </c>
      <c r="B35" s="1153"/>
      <c r="C35" s="1153"/>
      <c r="D35" s="1153"/>
      <c r="E35" s="1153"/>
      <c r="F35" s="1153"/>
      <c r="G35" s="1153"/>
      <c r="H35" s="1153"/>
      <c r="I35" s="1153"/>
      <c r="J35" s="1153"/>
      <c r="K35" s="1153"/>
      <c r="L35" s="1153"/>
      <c r="M35" s="1153"/>
      <c r="N35" s="1153"/>
      <c r="O35" s="804"/>
      <c r="P35" s="804"/>
      <c r="Q35" s="54"/>
      <c r="R35" s="54"/>
    </row>
    <row r="36" spans="1:18" s="28" customFormat="1" ht="24.9" customHeight="1">
      <c r="B36" s="70"/>
      <c r="D36" s="14"/>
      <c r="E36" s="87"/>
      <c r="F36" s="14"/>
      <c r="G36" s="14"/>
      <c r="H36" s="14"/>
      <c r="K36" s="12"/>
      <c r="L36" s="12"/>
      <c r="M36" s="12"/>
      <c r="N36" s="12"/>
      <c r="O36" s="175"/>
      <c r="P36" s="12"/>
    </row>
    <row r="37" spans="1:18" s="28" customFormat="1" ht="24.9" customHeight="1">
      <c r="B37" s="70"/>
      <c r="D37" s="14"/>
      <c r="E37" s="87"/>
      <c r="F37" s="14"/>
      <c r="G37" s="14"/>
      <c r="H37" s="14"/>
      <c r="K37" s="12"/>
      <c r="L37" s="12"/>
      <c r="M37" s="12"/>
      <c r="N37" s="12"/>
      <c r="O37" s="175"/>
      <c r="P37" s="12"/>
    </row>
    <row r="38" spans="1:18" s="28" customFormat="1" ht="24.9" customHeight="1">
      <c r="A38" s="1154"/>
      <c r="B38" s="1154"/>
      <c r="C38" s="1154"/>
      <c r="D38" s="1154"/>
      <c r="E38" s="1154"/>
      <c r="F38" s="1154"/>
      <c r="G38" s="1154"/>
      <c r="H38" s="1154"/>
      <c r="I38" s="1154"/>
      <c r="J38" s="1154"/>
      <c r="K38" s="1154"/>
      <c r="L38" s="1154"/>
      <c r="M38" s="1154"/>
      <c r="N38" s="1154"/>
      <c r="O38" s="175"/>
      <c r="P38" s="12"/>
    </row>
    <row r="39" spans="1:18" s="28" customFormat="1">
      <c r="B39" s="70"/>
    </row>
  </sheetData>
  <mergeCells count="11">
    <mergeCell ref="B9:B10"/>
    <mergeCell ref="E9:E10"/>
    <mergeCell ref="G9:M9"/>
    <mergeCell ref="A35:N35"/>
    <mergeCell ref="A38:N38"/>
    <mergeCell ref="A7:N7"/>
    <mergeCell ref="B1:M1"/>
    <mergeCell ref="B2:M2"/>
    <mergeCell ref="I3:N3"/>
    <mergeCell ref="A4:N4"/>
    <mergeCell ref="A5:N5"/>
  </mergeCells>
  <printOptions horizontalCentered="1"/>
  <pageMargins left="0.75" right="0.75" top="1.03" bottom="1" header="0.75" footer="0.5"/>
  <pageSetup scale="73"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75"/>
  <sheetViews>
    <sheetView zoomScale="70" zoomScaleNormal="70" zoomScalePageLayoutView="65" workbookViewId="0">
      <selection sqref="A1:J1"/>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40.09765625" style="10" customWidth="1"/>
    <col min="6" max="6" width="0.5" style="10" customWidth="1"/>
    <col min="7" max="13" width="11" style="10" customWidth="1"/>
    <col min="14" max="14" width="1" style="10" customWidth="1"/>
    <col min="15" max="16" width="13.8984375" style="10" customWidth="1"/>
    <col min="17" max="17" width="4.09765625" style="10" customWidth="1"/>
    <col min="18" max="18" width="1" style="10" customWidth="1"/>
    <col min="19" max="19" width="0.8984375" style="10" customWidth="1"/>
    <col min="20" max="16384" width="11" style="10"/>
  </cols>
  <sheetData>
    <row r="1" spans="1:26">
      <c r="B1" s="995" t="s">
        <v>305</v>
      </c>
      <c r="C1" s="995"/>
      <c r="D1" s="995"/>
      <c r="E1" s="995"/>
      <c r="F1" s="995"/>
      <c r="G1" s="995"/>
      <c r="H1" s="995"/>
      <c r="I1" s="995"/>
      <c r="J1" s="995"/>
      <c r="K1" s="995"/>
      <c r="L1" s="995"/>
      <c r="M1" s="995"/>
      <c r="N1" s="995"/>
      <c r="O1" s="995"/>
      <c r="P1" s="995"/>
      <c r="Q1" s="875"/>
    </row>
    <row r="2" spans="1:26">
      <c r="B2" s="995" t="s">
        <v>321</v>
      </c>
      <c r="C2" s="995"/>
      <c r="D2" s="995"/>
      <c r="E2" s="995"/>
      <c r="F2" s="995"/>
      <c r="G2" s="995"/>
      <c r="H2" s="995"/>
      <c r="I2" s="995"/>
      <c r="J2" s="995"/>
      <c r="K2" s="995"/>
      <c r="L2" s="995"/>
      <c r="M2" s="995"/>
      <c r="N2" s="995"/>
      <c r="O2" s="995"/>
      <c r="P2" s="995"/>
      <c r="Q2" s="875"/>
    </row>
    <row r="3" spans="1:26">
      <c r="B3" s="797"/>
      <c r="C3" s="798"/>
      <c r="D3" s="798"/>
      <c r="E3" s="798"/>
      <c r="F3" s="798"/>
      <c r="G3" s="798"/>
      <c r="H3" s="99" t="s">
        <v>24</v>
      </c>
      <c r="I3" s="1116">
        <f>+'4-A'!G3</f>
        <v>0</v>
      </c>
      <c r="J3" s="1116"/>
      <c r="K3" s="1116"/>
      <c r="L3" s="1116"/>
      <c r="M3" s="1116"/>
      <c r="N3" s="1116"/>
      <c r="O3" s="1116"/>
      <c r="P3" s="1116"/>
      <c r="Q3" s="880"/>
      <c r="R3" s="395"/>
    </row>
    <row r="4" spans="1:26" ht="48.6" customHeight="1">
      <c r="A4" s="1064" t="s">
        <v>432</v>
      </c>
      <c r="B4" s="1064"/>
      <c r="C4" s="1064"/>
      <c r="D4" s="1064"/>
      <c r="E4" s="1064"/>
      <c r="F4" s="1064"/>
      <c r="G4" s="1064"/>
      <c r="H4" s="1064"/>
      <c r="I4" s="1064"/>
      <c r="J4" s="1064"/>
      <c r="K4" s="1064"/>
      <c r="L4" s="1064"/>
      <c r="M4" s="1064"/>
      <c r="N4" s="1064"/>
      <c r="O4" s="1064"/>
      <c r="P4" s="1064"/>
      <c r="Q4" s="1064"/>
      <c r="R4" s="1064"/>
    </row>
    <row r="5" spans="1:26" ht="17.399999999999999" customHeight="1">
      <c r="A5" s="803"/>
      <c r="B5" s="803"/>
      <c r="C5" s="803"/>
      <c r="D5" s="803"/>
      <c r="E5" s="803"/>
      <c r="F5" s="803"/>
      <c r="G5" s="803"/>
      <c r="H5" s="803"/>
      <c r="I5" s="803"/>
      <c r="J5" s="803"/>
      <c r="K5" s="803"/>
      <c r="L5" s="803"/>
      <c r="M5" s="803"/>
      <c r="N5" s="803"/>
      <c r="O5" s="803"/>
      <c r="P5" s="803"/>
      <c r="Q5" s="876"/>
      <c r="R5" s="803"/>
    </row>
    <row r="6" spans="1:26" ht="21" customHeight="1">
      <c r="A6" s="803"/>
      <c r="B6" s="1165" t="s">
        <v>294</v>
      </c>
      <c r="C6" s="1165"/>
      <c r="D6" s="1165"/>
      <c r="E6" s="1165"/>
      <c r="F6" s="1165"/>
      <c r="G6" s="1165"/>
      <c r="H6" s="1165"/>
      <c r="I6" s="1165"/>
      <c r="J6" s="1165"/>
      <c r="K6" s="1165"/>
      <c r="L6" s="1165"/>
      <c r="M6" s="1165"/>
      <c r="N6" s="1165"/>
      <c r="O6" s="1165"/>
      <c r="P6" s="1165"/>
      <c r="Q6" s="881"/>
      <c r="R6" s="803"/>
    </row>
    <row r="7" spans="1:26" ht="7.5" customHeight="1">
      <c r="A7" s="803"/>
      <c r="B7" s="803"/>
      <c r="C7" s="803"/>
      <c r="D7" s="803"/>
      <c r="E7" s="803"/>
      <c r="F7" s="803"/>
      <c r="G7" s="803"/>
      <c r="H7" s="803"/>
      <c r="I7" s="803"/>
      <c r="J7" s="803"/>
      <c r="K7" s="803"/>
      <c r="L7" s="803"/>
      <c r="M7" s="803"/>
      <c r="N7" s="803"/>
      <c r="O7" s="803"/>
      <c r="P7" s="803"/>
      <c r="Q7" s="876"/>
      <c r="R7" s="803"/>
    </row>
    <row r="8" spans="1:26" ht="18" customHeight="1">
      <c r="B8" s="1164" t="s">
        <v>236</v>
      </c>
      <c r="C8" s="1164"/>
      <c r="D8" s="1164"/>
      <c r="E8" s="1164"/>
      <c r="F8" s="1164"/>
      <c r="G8" s="1164"/>
      <c r="H8" s="1164"/>
      <c r="I8" s="1164"/>
      <c r="J8" s="1164"/>
      <c r="K8" s="1164"/>
      <c r="L8" s="1164"/>
      <c r="M8" s="1164"/>
      <c r="N8" s="1164"/>
      <c r="O8" s="1164"/>
      <c r="P8" s="1164"/>
      <c r="Q8" s="884"/>
    </row>
    <row r="9" spans="1:26" ht="5.0999999999999996" customHeight="1">
      <c r="A9" s="20"/>
      <c r="B9" s="67"/>
      <c r="C9" s="19"/>
      <c r="D9" s="20"/>
      <c r="E9" s="18"/>
      <c r="F9" s="18"/>
      <c r="G9" s="18"/>
      <c r="H9" s="18"/>
      <c r="I9" s="18"/>
      <c r="J9" s="18"/>
      <c r="K9" s="18"/>
      <c r="L9" s="18"/>
      <c r="M9" s="18"/>
      <c r="N9" s="18"/>
      <c r="O9" s="18"/>
      <c r="P9" s="18"/>
      <c r="Q9" s="18"/>
      <c r="R9" s="19"/>
      <c r="S9" s="28"/>
      <c r="T9" s="28"/>
    </row>
    <row r="10" spans="1:26" ht="18" customHeight="1">
      <c r="A10" s="27"/>
      <c r="B10" s="1007" t="s">
        <v>0</v>
      </c>
      <c r="C10" s="29"/>
      <c r="D10" s="13"/>
      <c r="E10" s="1066" t="s">
        <v>14</v>
      </c>
      <c r="F10" s="12"/>
      <c r="G10" s="1069" t="s">
        <v>3</v>
      </c>
      <c r="H10" s="1070"/>
      <c r="I10" s="1070"/>
      <c r="J10" s="1070"/>
      <c r="K10" s="1070"/>
      <c r="L10" s="1070"/>
      <c r="M10" s="1071"/>
      <c r="N10" s="141"/>
      <c r="O10" s="1069" t="s">
        <v>20</v>
      </c>
      <c r="P10" s="1070"/>
      <c r="Q10" s="1071"/>
      <c r="R10" s="34"/>
      <c r="S10" s="28"/>
      <c r="T10" s="28"/>
    </row>
    <row r="11" spans="1:26" ht="64.2" customHeight="1">
      <c r="A11" s="27"/>
      <c r="B11" s="1009"/>
      <c r="C11" s="29"/>
      <c r="D11" s="13"/>
      <c r="E11" s="1068"/>
      <c r="F11" s="12"/>
      <c r="G11" s="736">
        <v>1</v>
      </c>
      <c r="H11" s="799">
        <v>2</v>
      </c>
      <c r="I11" s="799">
        <v>3</v>
      </c>
      <c r="J11" s="799">
        <v>4</v>
      </c>
      <c r="K11" s="799">
        <v>5</v>
      </c>
      <c r="L11" s="799">
        <v>6</v>
      </c>
      <c r="M11" s="799">
        <v>7</v>
      </c>
      <c r="N11" s="795"/>
      <c r="O11" s="877" t="s">
        <v>299</v>
      </c>
      <c r="P11" s="1004" t="s">
        <v>322</v>
      </c>
      <c r="Q11" s="1006"/>
      <c r="R11" s="34"/>
      <c r="S11" s="28"/>
      <c r="T11" s="28"/>
      <c r="U11" s="28"/>
      <c r="V11" s="28"/>
      <c r="W11" s="28"/>
      <c r="X11" s="28"/>
      <c r="Y11" s="28"/>
      <c r="Z11" s="28"/>
    </row>
    <row r="12" spans="1:26" ht="5.0999999999999996" customHeight="1">
      <c r="A12" s="25"/>
      <c r="B12" s="68"/>
      <c r="C12" s="24"/>
      <c r="D12" s="16"/>
      <c r="E12" s="36"/>
      <c r="F12" s="36"/>
      <c r="G12" s="830"/>
      <c r="H12" s="830"/>
      <c r="I12" s="830"/>
      <c r="J12" s="830"/>
      <c r="K12" s="830"/>
      <c r="L12" s="830"/>
      <c r="M12" s="830"/>
      <c r="N12" s="14"/>
      <c r="O12" s="807"/>
      <c r="P12" s="878"/>
      <c r="Q12" s="889"/>
      <c r="R12" s="34"/>
      <c r="S12" s="28"/>
      <c r="T12" s="28"/>
      <c r="U12" s="28"/>
      <c r="V12" s="28"/>
      <c r="W12" s="28"/>
      <c r="X12" s="28"/>
      <c r="Y12" s="28"/>
      <c r="Z12" s="28"/>
    </row>
    <row r="13" spans="1:26" ht="18" customHeight="1" thickBot="1">
      <c r="A13" s="808"/>
      <c r="B13" s="70">
        <v>1</v>
      </c>
      <c r="C13" s="809"/>
      <c r="D13" s="810"/>
      <c r="E13" s="811" t="str">
        <f>'4-B'!E12</f>
        <v xml:space="preserve">Mixed Waste or Refuse Bins </v>
      </c>
      <c r="F13" s="812"/>
      <c r="G13" s="838"/>
      <c r="H13" s="839"/>
      <c r="I13" s="840"/>
      <c r="J13" s="839"/>
      <c r="K13" s="840"/>
      <c r="L13" s="839"/>
      <c r="M13" s="839"/>
      <c r="N13" s="815"/>
      <c r="O13" s="813"/>
      <c r="P13" s="885"/>
      <c r="Q13" s="886"/>
      <c r="R13" s="34"/>
      <c r="S13" s="28"/>
      <c r="T13" s="28"/>
      <c r="U13" s="651"/>
      <c r="V13" s="651"/>
      <c r="W13" s="651"/>
      <c r="X13" s="651"/>
      <c r="Y13" s="651"/>
      <c r="Z13" s="651"/>
    </row>
    <row r="14" spans="1:26" ht="18" customHeight="1">
      <c r="A14" s="808"/>
      <c r="B14" s="817">
        <v>2</v>
      </c>
      <c r="C14" s="809"/>
      <c r="D14" s="810"/>
      <c r="E14" s="818" t="s">
        <v>307</v>
      </c>
      <c r="F14" s="812"/>
      <c r="G14" s="969"/>
      <c r="H14" s="970"/>
      <c r="I14" s="971"/>
      <c r="J14" s="970"/>
      <c r="K14" s="971"/>
      <c r="L14" s="970"/>
      <c r="M14" s="972"/>
      <c r="N14" s="815">
        <v>1</v>
      </c>
      <c r="O14" s="813">
        <f>SUM(G14:M14)</f>
        <v>0</v>
      </c>
      <c r="P14" s="885">
        <f>ROUND(1.5*(G14*G$11+H14*H$11+I14*I$11+J14*J$11+K14*K$11+L14*L$11+M14*M$11),0)</f>
        <v>0</v>
      </c>
      <c r="Q14" s="886"/>
      <c r="R14" s="34"/>
      <c r="S14" s="28"/>
      <c r="T14" s="28"/>
      <c r="U14" s="651"/>
      <c r="V14" s="651"/>
      <c r="W14" s="651"/>
      <c r="X14" s="651"/>
      <c r="Y14" s="651"/>
      <c r="Z14" s="651"/>
    </row>
    <row r="15" spans="1:26" ht="18" customHeight="1">
      <c r="A15" s="808"/>
      <c r="B15" s="817">
        <v>3</v>
      </c>
      <c r="C15" s="809"/>
      <c r="D15" s="810"/>
      <c r="E15" s="820" t="s">
        <v>308</v>
      </c>
      <c r="F15" s="812"/>
      <c r="G15" s="973"/>
      <c r="H15" s="974"/>
      <c r="I15" s="975"/>
      <c r="J15" s="974"/>
      <c r="K15" s="975"/>
      <c r="L15" s="974"/>
      <c r="M15" s="976"/>
      <c r="N15" s="815">
        <v>5</v>
      </c>
      <c r="O15" s="813">
        <f>SUM(G15:M15)</f>
        <v>0</v>
      </c>
      <c r="P15" s="885">
        <f>ROUND(2*(G15*G$11+H15*H$11+I15*I$11+J15*J$11+K15*K$11+L15*L$11+M15*M$11),0)</f>
        <v>0</v>
      </c>
      <c r="Q15" s="886"/>
      <c r="R15" s="34"/>
      <c r="S15" s="28"/>
      <c r="T15" s="28"/>
      <c r="U15" s="651"/>
      <c r="V15" s="651"/>
      <c r="W15" s="651"/>
      <c r="X15" s="651"/>
      <c r="Y15" s="651"/>
      <c r="Z15" s="651"/>
    </row>
    <row r="16" spans="1:26" ht="18" customHeight="1">
      <c r="A16" s="808"/>
      <c r="B16" s="70">
        <v>4</v>
      </c>
      <c r="C16" s="809"/>
      <c r="D16" s="810"/>
      <c r="E16" s="820" t="s">
        <v>309</v>
      </c>
      <c r="F16" s="812"/>
      <c r="G16" s="973"/>
      <c r="H16" s="974"/>
      <c r="I16" s="975"/>
      <c r="J16" s="974"/>
      <c r="K16" s="975"/>
      <c r="L16" s="974"/>
      <c r="M16" s="976"/>
      <c r="N16" s="815">
        <v>7</v>
      </c>
      <c r="O16" s="813">
        <f>SUM(G16:M16)</f>
        <v>0</v>
      </c>
      <c r="P16" s="885">
        <f>ROUND(3*(G16*G$11+H16*H$11+I16*I$11+J16*J$11+K16*K$11+L16*L$11+M16*M$11),0)</f>
        <v>0</v>
      </c>
      <c r="Q16" s="886"/>
      <c r="R16" s="34"/>
      <c r="S16" s="28"/>
      <c r="T16" s="28"/>
      <c r="U16" s="651"/>
      <c r="V16" s="651"/>
      <c r="W16" s="651"/>
      <c r="X16" s="651"/>
      <c r="Y16" s="651"/>
      <c r="Z16" s="651"/>
    </row>
    <row r="17" spans="1:26" ht="18" customHeight="1">
      <c r="A17" s="808"/>
      <c r="B17" s="817">
        <v>5</v>
      </c>
      <c r="C17" s="809"/>
      <c r="D17" s="810"/>
      <c r="E17" s="820" t="s">
        <v>310</v>
      </c>
      <c r="F17" s="812"/>
      <c r="G17" s="973"/>
      <c r="H17" s="974"/>
      <c r="I17" s="975"/>
      <c r="J17" s="974"/>
      <c r="K17" s="975"/>
      <c r="L17" s="974"/>
      <c r="M17" s="976"/>
      <c r="N17" s="815">
        <v>6</v>
      </c>
      <c r="O17" s="813">
        <f>SUM(G17:M17)</f>
        <v>0</v>
      </c>
      <c r="P17" s="885">
        <f>ROUND(4*(G17*G$11+H17*H$11+I17*I$11+J17*J$11+K17*K$11+L17*L$11+M17*M$11),0)</f>
        <v>0</v>
      </c>
      <c r="Q17" s="886"/>
      <c r="R17" s="34"/>
      <c r="S17" s="28"/>
      <c r="T17" s="28"/>
      <c r="U17" s="651"/>
      <c r="V17" s="651"/>
      <c r="W17" s="651"/>
      <c r="X17" s="651"/>
      <c r="Y17" s="651"/>
      <c r="Z17" s="651"/>
    </row>
    <row r="18" spans="1:26" ht="18" customHeight="1" thickBot="1">
      <c r="A18" s="808"/>
      <c r="B18" s="817">
        <v>6</v>
      </c>
      <c r="C18" s="809"/>
      <c r="D18" s="810"/>
      <c r="E18" s="820" t="s">
        <v>311</v>
      </c>
      <c r="F18" s="812"/>
      <c r="G18" s="977"/>
      <c r="H18" s="978"/>
      <c r="I18" s="979"/>
      <c r="J18" s="978"/>
      <c r="K18" s="979"/>
      <c r="L18" s="978"/>
      <c r="M18" s="980"/>
      <c r="N18" s="815">
        <v>0</v>
      </c>
      <c r="O18" s="821">
        <f>SUM(G18:M18)</f>
        <v>0</v>
      </c>
      <c r="P18" s="887">
        <f>ROUND(3*(G18*G$11+H18*H$11+I18*I$11+J18*J$11+K18*K$11+L18*L$11+M18*M$11),0)</f>
        <v>0</v>
      </c>
      <c r="Q18" s="888"/>
      <c r="R18" s="34"/>
      <c r="S18" s="28"/>
      <c r="T18" s="28"/>
      <c r="U18" s="651"/>
      <c r="V18" s="651"/>
      <c r="W18" s="651"/>
      <c r="X18" s="651"/>
      <c r="Y18" s="651"/>
      <c r="Z18" s="651"/>
    </row>
    <row r="19" spans="1:26" ht="18" customHeight="1">
      <c r="A19" s="808"/>
      <c r="B19" s="817">
        <v>7</v>
      </c>
      <c r="C19" s="809"/>
      <c r="D19" s="810"/>
      <c r="E19" s="822" t="s">
        <v>363</v>
      </c>
      <c r="F19" s="812"/>
      <c r="G19" s="841"/>
      <c r="H19" s="842"/>
      <c r="I19" s="843"/>
      <c r="J19" s="842"/>
      <c r="K19" s="843"/>
      <c r="L19" s="842"/>
      <c r="M19" s="842"/>
      <c r="N19" s="815"/>
      <c r="O19" s="813">
        <f>SUM(O14:O18)</f>
        <v>0</v>
      </c>
      <c r="P19" s="885">
        <f>SUM(P14:P18)</f>
        <v>0</v>
      </c>
      <c r="Q19" s="886"/>
      <c r="R19" s="34"/>
      <c r="S19" s="28"/>
      <c r="T19" s="28"/>
      <c r="U19" s="651"/>
      <c r="V19" s="651"/>
      <c r="W19" s="651"/>
      <c r="X19" s="651"/>
      <c r="Y19" s="651"/>
      <c r="Z19" s="651"/>
    </row>
    <row r="20" spans="1:26" ht="18" customHeight="1" thickBot="1">
      <c r="A20" s="808"/>
      <c r="B20" s="817">
        <v>8</v>
      </c>
      <c r="C20" s="809"/>
      <c r="D20" s="810"/>
      <c r="E20" s="811" t="str">
        <f>'4-B'!E18</f>
        <v>Mixed Restaurant Bins or Source-Separated Organics</v>
      </c>
      <c r="F20" s="812"/>
      <c r="G20" s="844"/>
      <c r="H20" s="845"/>
      <c r="I20" s="846"/>
      <c r="J20" s="845"/>
      <c r="K20" s="846"/>
      <c r="L20" s="845"/>
      <c r="M20" s="845"/>
      <c r="N20" s="815"/>
      <c r="O20" s="813"/>
      <c r="P20" s="885"/>
      <c r="Q20" s="886"/>
      <c r="R20" s="34"/>
      <c r="S20" s="28"/>
      <c r="T20" s="28"/>
      <c r="U20" s="651"/>
      <c r="V20" s="651"/>
      <c r="W20" s="651"/>
      <c r="X20" s="651"/>
      <c r="Y20" s="651"/>
      <c r="Z20" s="651"/>
    </row>
    <row r="21" spans="1:26" ht="18" customHeight="1">
      <c r="A21" s="808"/>
      <c r="B21" s="817">
        <v>9</v>
      </c>
      <c r="C21" s="809"/>
      <c r="D21" s="810"/>
      <c r="E21" s="818" t="s">
        <v>436</v>
      </c>
      <c r="F21" s="812"/>
      <c r="G21" s="969"/>
      <c r="H21" s="970"/>
      <c r="I21" s="971"/>
      <c r="J21" s="970"/>
      <c r="K21" s="971"/>
      <c r="L21" s="970"/>
      <c r="M21" s="972"/>
      <c r="N21" s="815"/>
      <c r="O21" s="813">
        <f>SUM(G21:M21)</f>
        <v>0</v>
      </c>
      <c r="P21" s="885">
        <f>ROUND((64/201.98)*(G21*G$11+H21*H$11+I21*I$11+J21*J$11+K21*K$11+L21*L$11+M21*M$11),0)</f>
        <v>0</v>
      </c>
      <c r="Q21" s="886">
        <v>-1</v>
      </c>
      <c r="R21" s="34"/>
      <c r="S21" s="28"/>
      <c r="T21" s="28"/>
      <c r="U21" s="651"/>
      <c r="V21" s="651"/>
      <c r="W21" s="651"/>
      <c r="X21" s="651"/>
      <c r="Y21" s="651"/>
      <c r="Z21" s="651"/>
    </row>
    <row r="22" spans="1:26" ht="18" customHeight="1">
      <c r="A22" s="808"/>
      <c r="B22" s="817">
        <v>10</v>
      </c>
      <c r="C22" s="809"/>
      <c r="D22" s="810"/>
      <c r="E22" s="818" t="s">
        <v>307</v>
      </c>
      <c r="F22" s="812"/>
      <c r="G22" s="973"/>
      <c r="H22" s="974"/>
      <c r="I22" s="975"/>
      <c r="J22" s="974"/>
      <c r="K22" s="975"/>
      <c r="L22" s="974"/>
      <c r="M22" s="976"/>
      <c r="N22" s="815"/>
      <c r="O22" s="813">
        <f>SUM(G22:M22)</f>
        <v>0</v>
      </c>
      <c r="P22" s="885">
        <f>ROUND(1.5*(G22*G$11+H22*H$11+I22*I$11+J22*J$11+K22*K$11+L22*L$11+M22*M$11),0)</f>
        <v>0</v>
      </c>
      <c r="Q22" s="886"/>
      <c r="R22" s="34"/>
      <c r="S22" s="28"/>
      <c r="T22" s="28"/>
      <c r="U22" s="651"/>
      <c r="V22" s="651"/>
      <c r="W22" s="651"/>
      <c r="X22" s="651"/>
      <c r="Y22" s="651"/>
      <c r="Z22" s="651"/>
    </row>
    <row r="23" spans="1:26" ht="18" customHeight="1">
      <c r="A23" s="808"/>
      <c r="B23" s="817">
        <v>11</v>
      </c>
      <c r="C23" s="809"/>
      <c r="D23" s="810"/>
      <c r="E23" s="820" t="s">
        <v>308</v>
      </c>
      <c r="F23" s="812"/>
      <c r="G23" s="973"/>
      <c r="H23" s="974"/>
      <c r="I23" s="975"/>
      <c r="J23" s="974"/>
      <c r="K23" s="975"/>
      <c r="L23" s="974"/>
      <c r="M23" s="976"/>
      <c r="N23" s="815"/>
      <c r="O23" s="813">
        <f t="shared" ref="O23:O26" si="0">SUM(G23:M23)</f>
        <v>0</v>
      </c>
      <c r="P23" s="885">
        <f>ROUND(2*(G23*G$11+H23*H$11+I23*I$11+J23*J$11+K23*K$11+L23*L$11+M23*M$11),0)</f>
        <v>0</v>
      </c>
      <c r="Q23" s="886"/>
      <c r="R23" s="34"/>
      <c r="S23" s="28"/>
      <c r="T23" s="28"/>
      <c r="U23" s="651"/>
      <c r="V23" s="651"/>
      <c r="W23" s="651"/>
      <c r="X23" s="651"/>
      <c r="Y23" s="651"/>
      <c r="Z23" s="651"/>
    </row>
    <row r="24" spans="1:26" ht="18" customHeight="1">
      <c r="A24" s="808"/>
      <c r="B24" s="817">
        <v>12</v>
      </c>
      <c r="C24" s="809"/>
      <c r="D24" s="810"/>
      <c r="E24" s="820" t="s">
        <v>309</v>
      </c>
      <c r="F24" s="812"/>
      <c r="G24" s="973"/>
      <c r="H24" s="974"/>
      <c r="I24" s="975"/>
      <c r="J24" s="974"/>
      <c r="K24" s="975"/>
      <c r="L24" s="974"/>
      <c r="M24" s="976"/>
      <c r="N24" s="815"/>
      <c r="O24" s="813">
        <f t="shared" si="0"/>
        <v>0</v>
      </c>
      <c r="P24" s="885">
        <f>ROUND(3*(G24*G$11+H24*H$11+I24*I$11+J24*J$11+K24*K$11+L24*L$11+M24*M$11),0)</f>
        <v>0</v>
      </c>
      <c r="Q24" s="886"/>
      <c r="R24" s="34"/>
      <c r="S24" s="28"/>
      <c r="T24" s="28"/>
      <c r="U24" s="651"/>
      <c r="V24" s="651"/>
      <c r="W24" s="651"/>
      <c r="X24" s="651"/>
      <c r="Y24" s="651"/>
      <c r="Z24" s="651"/>
    </row>
    <row r="25" spans="1:26" ht="18" customHeight="1">
      <c r="A25" s="808"/>
      <c r="B25" s="817">
        <v>13</v>
      </c>
      <c r="C25" s="809"/>
      <c r="D25" s="810"/>
      <c r="E25" s="820" t="s">
        <v>310</v>
      </c>
      <c r="F25" s="812"/>
      <c r="G25" s="973"/>
      <c r="H25" s="974"/>
      <c r="I25" s="975"/>
      <c r="J25" s="974"/>
      <c r="K25" s="975"/>
      <c r="L25" s="974"/>
      <c r="M25" s="976"/>
      <c r="N25" s="815"/>
      <c r="O25" s="813">
        <f>SUM(G25:M25)</f>
        <v>0</v>
      </c>
      <c r="P25" s="885">
        <f>ROUND(4*(G25*G$11+H25*H$11+I25*I$11+J25*J$11+K25*K$11+L25*L$11+M25*M$11),0)</f>
        <v>0</v>
      </c>
      <c r="Q25" s="886"/>
      <c r="R25" s="34"/>
      <c r="S25" s="28"/>
      <c r="T25" s="28"/>
      <c r="U25" s="651"/>
      <c r="V25" s="651"/>
      <c r="W25" s="651"/>
      <c r="X25" s="651"/>
      <c r="Y25" s="651"/>
      <c r="Z25" s="651"/>
    </row>
    <row r="26" spans="1:26" ht="18" customHeight="1" thickBot="1">
      <c r="A26" s="808"/>
      <c r="B26" s="817">
        <v>14</v>
      </c>
      <c r="C26" s="809"/>
      <c r="D26" s="810"/>
      <c r="E26" s="820" t="s">
        <v>311</v>
      </c>
      <c r="F26" s="812"/>
      <c r="G26" s="977"/>
      <c r="H26" s="978"/>
      <c r="I26" s="979"/>
      <c r="J26" s="978"/>
      <c r="K26" s="979"/>
      <c r="L26" s="978"/>
      <c r="M26" s="980"/>
      <c r="N26" s="815"/>
      <c r="O26" s="821">
        <f t="shared" si="0"/>
        <v>0</v>
      </c>
      <c r="P26" s="887">
        <f>ROUND(3*(G26*G$11+H26*H$11+I26*I$11+J26*J$11+K26*K$11+L26*L$11+M26*M$11),0)</f>
        <v>0</v>
      </c>
      <c r="Q26" s="888"/>
      <c r="R26" s="34"/>
      <c r="S26" s="28"/>
      <c r="T26" s="28"/>
      <c r="U26" s="651"/>
      <c r="V26" s="651"/>
      <c r="W26" s="651"/>
      <c r="X26" s="651"/>
      <c r="Y26" s="651"/>
      <c r="Z26" s="651"/>
    </row>
    <row r="27" spans="1:26" ht="18" customHeight="1">
      <c r="A27" s="808"/>
      <c r="B27" s="817">
        <v>15</v>
      </c>
      <c r="C27" s="809"/>
      <c r="D27" s="810"/>
      <c r="E27" s="822" t="s">
        <v>363</v>
      </c>
      <c r="F27" s="812"/>
      <c r="G27" s="847"/>
      <c r="H27" s="848"/>
      <c r="I27" s="849"/>
      <c r="J27" s="848"/>
      <c r="K27" s="849"/>
      <c r="L27" s="848"/>
      <c r="M27" s="848"/>
      <c r="N27" s="815"/>
      <c r="O27" s="813">
        <f>SUM(O21:O26)</f>
        <v>0</v>
      </c>
      <c r="P27" s="885">
        <f>SUM(P21:P26)</f>
        <v>0</v>
      </c>
      <c r="Q27" s="886"/>
      <c r="R27" s="34"/>
      <c r="S27" s="28"/>
      <c r="T27" s="28"/>
      <c r="U27" s="651"/>
      <c r="V27" s="651"/>
      <c r="W27" s="651"/>
      <c r="X27" s="651"/>
      <c r="Y27" s="651"/>
      <c r="Z27" s="651"/>
    </row>
    <row r="28" spans="1:26" ht="18" customHeight="1" thickBot="1">
      <c r="A28" s="808"/>
      <c r="B28" s="817">
        <v>16</v>
      </c>
      <c r="C28" s="809"/>
      <c r="D28" s="810"/>
      <c r="E28" s="825" t="s">
        <v>416</v>
      </c>
      <c r="F28" s="812"/>
      <c r="G28" s="844"/>
      <c r="H28" s="845"/>
      <c r="I28" s="846"/>
      <c r="J28" s="845"/>
      <c r="K28" s="846"/>
      <c r="L28" s="845"/>
      <c r="M28" s="845"/>
      <c r="N28" s="815"/>
      <c r="O28" s="813"/>
      <c r="P28" s="885"/>
      <c r="Q28" s="886"/>
      <c r="R28" s="34"/>
      <c r="S28" s="28"/>
      <c r="T28" s="28"/>
      <c r="U28" s="651"/>
      <c r="V28" s="651"/>
      <c r="W28" s="651"/>
      <c r="X28" s="651"/>
      <c r="Y28" s="651"/>
      <c r="Z28" s="651"/>
    </row>
    <row r="29" spans="1:26" ht="18" customHeight="1" thickBot="1">
      <c r="A29" s="808"/>
      <c r="B29" s="817">
        <v>17</v>
      </c>
      <c r="C29" s="809"/>
      <c r="D29" s="810"/>
      <c r="E29" s="818" t="s">
        <v>415</v>
      </c>
      <c r="F29" s="812"/>
      <c r="G29" s="981"/>
      <c r="H29" s="982"/>
      <c r="I29" s="983"/>
      <c r="J29" s="982"/>
      <c r="K29" s="983"/>
      <c r="L29" s="982"/>
      <c r="M29" s="984"/>
      <c r="N29" s="815"/>
      <c r="O29" s="813">
        <f>SUM(G29:M29)</f>
        <v>0</v>
      </c>
      <c r="P29" s="885">
        <f>ROUND((96/201.98)*(G29*G$11+H29*H$11+I29*I$11+J29*J$11+K29*K$11+L29*L$11+M29*M$11),0)</f>
        <v>0</v>
      </c>
      <c r="Q29" s="886">
        <v>-1</v>
      </c>
      <c r="R29" s="34"/>
      <c r="S29" s="28"/>
      <c r="T29" s="28"/>
      <c r="U29" s="651"/>
      <c r="V29" s="651"/>
      <c r="W29" s="651"/>
      <c r="X29" s="651"/>
      <c r="Y29" s="651"/>
      <c r="Z29" s="651"/>
    </row>
    <row r="30" spans="1:26" ht="18" customHeight="1" thickBot="1">
      <c r="A30" s="808"/>
      <c r="B30" s="817">
        <v>18</v>
      </c>
      <c r="C30" s="809"/>
      <c r="D30" s="810"/>
      <c r="E30" s="825" t="s">
        <v>179</v>
      </c>
      <c r="F30" s="812"/>
      <c r="G30" s="872"/>
      <c r="H30" s="871"/>
      <c r="I30" s="870"/>
      <c r="J30" s="871"/>
      <c r="K30" s="870"/>
      <c r="L30" s="871"/>
      <c r="M30" s="871"/>
      <c r="N30" s="815">
        <v>0</v>
      </c>
      <c r="O30" s="813"/>
      <c r="P30" s="885"/>
      <c r="Q30" s="886"/>
      <c r="R30" s="34"/>
      <c r="S30" s="28"/>
      <c r="T30" s="28"/>
      <c r="U30" s="651"/>
      <c r="V30" s="651"/>
      <c r="W30" s="651"/>
      <c r="X30" s="651"/>
      <c r="Y30" s="651"/>
      <c r="Z30" s="651"/>
    </row>
    <row r="31" spans="1:26" ht="18" customHeight="1">
      <c r="A31" s="808"/>
      <c r="B31" s="817">
        <v>19</v>
      </c>
      <c r="C31" s="809"/>
      <c r="D31" s="810"/>
      <c r="E31" s="818" t="s">
        <v>307</v>
      </c>
      <c r="F31" s="812"/>
      <c r="G31" s="969"/>
      <c r="H31" s="970"/>
      <c r="I31" s="971"/>
      <c r="J31" s="970"/>
      <c r="K31" s="971"/>
      <c r="L31" s="970"/>
      <c r="M31" s="972"/>
      <c r="N31" s="815">
        <v>0</v>
      </c>
      <c r="O31" s="813">
        <f>SUM(G31:M31)</f>
        <v>0</v>
      </c>
      <c r="P31" s="885">
        <f>ROUND(1.5*(G31*G$11+H31*H$11+I31*I$11+J31*J$11+K31*K$11+L31*L$11+M31*M$11),0)</f>
        <v>0</v>
      </c>
      <c r="Q31" s="886"/>
      <c r="R31" s="34"/>
      <c r="S31" s="28"/>
      <c r="T31" s="28"/>
      <c r="U31" s="651"/>
      <c r="V31" s="651"/>
      <c r="W31" s="651"/>
      <c r="X31" s="651"/>
      <c r="Y31" s="651"/>
      <c r="Z31" s="651"/>
    </row>
    <row r="32" spans="1:26" ht="18" customHeight="1">
      <c r="A32" s="808"/>
      <c r="B32" s="817">
        <v>20</v>
      </c>
      <c r="C32" s="809"/>
      <c r="D32" s="810"/>
      <c r="E32" s="820" t="s">
        <v>308</v>
      </c>
      <c r="F32" s="812"/>
      <c r="G32" s="973"/>
      <c r="H32" s="974"/>
      <c r="I32" s="975"/>
      <c r="J32" s="974"/>
      <c r="K32" s="975"/>
      <c r="L32" s="974"/>
      <c r="M32" s="976"/>
      <c r="N32" s="815">
        <v>0</v>
      </c>
      <c r="O32" s="813">
        <f>SUM(G32:M32)</f>
        <v>0</v>
      </c>
      <c r="P32" s="885">
        <f>ROUND(2*(G32*G$11+H32*H$11+I32*I$11+J32*J$11+K32*K$11+L32*L$11+M32*M$11),0)</f>
        <v>0</v>
      </c>
      <c r="Q32" s="886"/>
      <c r="R32" s="34"/>
      <c r="S32" s="28"/>
      <c r="T32" s="28"/>
      <c r="U32" s="651"/>
      <c r="V32" s="651"/>
      <c r="W32" s="651"/>
      <c r="X32" s="651"/>
      <c r="Y32" s="651"/>
      <c r="Z32" s="651"/>
    </row>
    <row r="33" spans="1:26" ht="18" customHeight="1">
      <c r="A33" s="808"/>
      <c r="B33" s="817">
        <v>21</v>
      </c>
      <c r="C33" s="809"/>
      <c r="D33" s="810"/>
      <c r="E33" s="820" t="s">
        <v>309</v>
      </c>
      <c r="F33" s="812"/>
      <c r="G33" s="973"/>
      <c r="H33" s="974"/>
      <c r="I33" s="975"/>
      <c r="J33" s="974"/>
      <c r="K33" s="975"/>
      <c r="L33" s="974"/>
      <c r="M33" s="976"/>
      <c r="N33" s="815">
        <v>0</v>
      </c>
      <c r="O33" s="813">
        <f t="shared" ref="O33:O34" si="1">SUM(G33:M33)</f>
        <v>0</v>
      </c>
      <c r="P33" s="885">
        <f t="shared" ref="P33" si="2">ROUND(3*(G33*G$11+H33*H$11+I33*I$11+J33*J$11+K33*K$11+L33*L$11+M33*M$11),0)</f>
        <v>0</v>
      </c>
      <c r="Q33" s="886"/>
      <c r="R33" s="34"/>
      <c r="S33" s="28"/>
      <c r="T33" s="28"/>
      <c r="U33" s="651"/>
      <c r="V33" s="651"/>
      <c r="W33" s="651"/>
      <c r="X33" s="651"/>
      <c r="Y33" s="651"/>
      <c r="Z33" s="651"/>
    </row>
    <row r="34" spans="1:26" ht="18" customHeight="1" thickBot="1">
      <c r="A34" s="808"/>
      <c r="B34" s="817">
        <v>22</v>
      </c>
      <c r="C34" s="809"/>
      <c r="D34" s="810"/>
      <c r="E34" s="820" t="s">
        <v>310</v>
      </c>
      <c r="F34" s="812"/>
      <c r="G34" s="977"/>
      <c r="H34" s="978"/>
      <c r="I34" s="979"/>
      <c r="J34" s="978"/>
      <c r="K34" s="979"/>
      <c r="L34" s="978"/>
      <c r="M34" s="980"/>
      <c r="N34" s="815"/>
      <c r="O34" s="821">
        <f t="shared" si="1"/>
        <v>0</v>
      </c>
      <c r="P34" s="887">
        <f>ROUND(4*(G34*G$11+H34*H$11+I34*I$11+J34*J$11+K34*K$11+L34*L$11+M34*M$11),0)</f>
        <v>0</v>
      </c>
      <c r="Q34" s="888"/>
      <c r="R34" s="34"/>
      <c r="S34" s="28"/>
      <c r="T34" s="28"/>
      <c r="U34" s="651"/>
      <c r="V34" s="651"/>
      <c r="W34" s="651"/>
      <c r="X34" s="651"/>
      <c r="Y34" s="651"/>
      <c r="Z34" s="651"/>
    </row>
    <row r="35" spans="1:26" ht="18" customHeight="1">
      <c r="A35" s="808"/>
      <c r="B35" s="817">
        <v>23</v>
      </c>
      <c r="C35" s="809"/>
      <c r="D35" s="810"/>
      <c r="E35" s="822" t="s">
        <v>363</v>
      </c>
      <c r="F35" s="812"/>
      <c r="G35" s="841"/>
      <c r="H35" s="842"/>
      <c r="I35" s="843"/>
      <c r="J35" s="842"/>
      <c r="K35" s="843"/>
      <c r="L35" s="842"/>
      <c r="M35" s="842"/>
      <c r="N35" s="826"/>
      <c r="O35" s="813">
        <f>SUM(O31:O34)</f>
        <v>0</v>
      </c>
      <c r="P35" s="885">
        <f>SUM(P31:P34)</f>
        <v>0</v>
      </c>
      <c r="Q35" s="886"/>
      <c r="R35" s="34"/>
      <c r="S35" s="28"/>
      <c r="T35" s="28"/>
      <c r="U35" s="651"/>
      <c r="V35" s="651"/>
      <c r="W35" s="651"/>
      <c r="X35" s="651"/>
      <c r="Y35" s="651"/>
      <c r="Z35" s="651"/>
    </row>
    <row r="36" spans="1:26" ht="18" customHeight="1">
      <c r="A36" s="808"/>
      <c r="B36" s="817">
        <v>24</v>
      </c>
      <c r="C36" s="809"/>
      <c r="D36" s="810"/>
      <c r="E36" s="825" t="s">
        <v>364</v>
      </c>
      <c r="F36" s="812"/>
      <c r="G36" s="850"/>
      <c r="H36" s="851"/>
      <c r="I36" s="852"/>
      <c r="J36" s="851"/>
      <c r="K36" s="852"/>
      <c r="L36" s="851"/>
      <c r="M36" s="851"/>
      <c r="N36" s="826"/>
      <c r="O36" s="813">
        <f>O19+O27+O29+O35</f>
        <v>0</v>
      </c>
      <c r="P36" s="885">
        <f>P19+P27+P29+P35</f>
        <v>0</v>
      </c>
      <c r="Q36" s="886"/>
      <c r="R36" s="34"/>
      <c r="S36" s="28"/>
      <c r="T36" s="28"/>
      <c r="U36" s="651"/>
      <c r="V36" s="651"/>
      <c r="W36" s="651"/>
      <c r="X36" s="651"/>
      <c r="Y36" s="651"/>
      <c r="Z36" s="651"/>
    </row>
    <row r="37" spans="1:26" ht="6" customHeight="1">
      <c r="A37" s="25"/>
      <c r="B37" s="68"/>
      <c r="C37" s="17"/>
      <c r="D37" s="36"/>
      <c r="E37" s="76"/>
      <c r="F37" s="36"/>
      <c r="G37" s="800"/>
      <c r="H37" s="800"/>
      <c r="I37" s="800"/>
      <c r="J37" s="800"/>
      <c r="K37" s="800"/>
      <c r="L37" s="800"/>
      <c r="M37" s="800"/>
      <c r="N37" s="800"/>
      <c r="O37" s="800"/>
      <c r="P37" s="800"/>
      <c r="Q37" s="800"/>
      <c r="R37" s="55"/>
      <c r="S37" s="28"/>
      <c r="T37" s="28"/>
      <c r="U37" s="28"/>
      <c r="V37" s="28"/>
      <c r="W37" s="28"/>
      <c r="X37" s="28"/>
      <c r="Y37" s="28"/>
      <c r="Z37" s="28"/>
    </row>
    <row r="38" spans="1:26" ht="13.8" customHeight="1">
      <c r="A38" s="28"/>
      <c r="B38" s="772" t="s">
        <v>428</v>
      </c>
      <c r="C38" s="28"/>
      <c r="D38" s="12"/>
      <c r="E38" s="58"/>
      <c r="F38" s="12"/>
      <c r="G38" s="57"/>
      <c r="H38" s="57"/>
      <c r="I38" s="57"/>
      <c r="J38" s="57"/>
      <c r="K38" s="57"/>
      <c r="L38" s="57"/>
      <c r="M38" s="57"/>
      <c r="N38" s="57"/>
      <c r="O38" s="57"/>
      <c r="P38" s="57"/>
      <c r="Q38" s="57"/>
      <c r="R38" s="12"/>
      <c r="S38" s="28"/>
      <c r="T38" s="28"/>
      <c r="U38" s="28"/>
      <c r="V38" s="28"/>
      <c r="W38" s="28"/>
      <c r="X38" s="28"/>
      <c r="Y38" s="28"/>
      <c r="Z38" s="28"/>
    </row>
    <row r="39" spans="1:26" ht="12" customHeight="1">
      <c r="A39" s="803"/>
      <c r="B39" s="803"/>
      <c r="C39" s="803"/>
      <c r="D39" s="803"/>
      <c r="E39" s="803"/>
      <c r="F39" s="803"/>
      <c r="G39" s="803"/>
      <c r="H39" s="803"/>
      <c r="I39" s="803"/>
      <c r="J39" s="803"/>
      <c r="K39" s="803"/>
      <c r="L39" s="803"/>
      <c r="M39" s="803"/>
      <c r="N39" s="803"/>
      <c r="O39" s="803"/>
      <c r="P39" s="803"/>
      <c r="Q39" s="876"/>
      <c r="R39" s="803"/>
    </row>
    <row r="40" spans="1:26" ht="18" customHeight="1">
      <c r="B40" s="1164" t="s">
        <v>184</v>
      </c>
      <c r="C40" s="1164"/>
      <c r="D40" s="1164"/>
      <c r="E40" s="1164"/>
      <c r="F40" s="1164"/>
      <c r="G40" s="1164"/>
      <c r="H40" s="1164"/>
      <c r="I40" s="1164"/>
      <c r="J40" s="1164"/>
      <c r="K40" s="1164"/>
      <c r="L40" s="1164"/>
      <c r="M40" s="1164"/>
      <c r="N40" s="1164"/>
      <c r="O40" s="1164"/>
      <c r="P40" s="1164"/>
      <c r="Q40" s="884"/>
      <c r="R40" s="28"/>
      <c r="S40" s="28"/>
      <c r="T40" s="28"/>
    </row>
    <row r="41" spans="1:26" ht="5.0999999999999996" customHeight="1">
      <c r="A41" s="20"/>
      <c r="B41" s="67"/>
      <c r="C41" s="19"/>
      <c r="D41" s="20"/>
      <c r="E41" s="18"/>
      <c r="F41" s="18"/>
      <c r="G41" s="18"/>
      <c r="H41" s="18"/>
      <c r="I41" s="18"/>
      <c r="J41" s="18"/>
      <c r="K41" s="18"/>
      <c r="L41" s="18"/>
      <c r="M41" s="18"/>
      <c r="N41" s="18"/>
      <c r="O41" s="18"/>
      <c r="P41" s="18"/>
      <c r="Q41" s="18"/>
      <c r="R41" s="19"/>
      <c r="S41" s="28"/>
    </row>
    <row r="42" spans="1:26" ht="18" customHeight="1">
      <c r="A42" s="27"/>
      <c r="B42" s="1007" t="s">
        <v>0</v>
      </c>
      <c r="C42" s="29"/>
      <c r="D42" s="13"/>
      <c r="E42" s="1066" t="s">
        <v>14</v>
      </c>
      <c r="F42" s="12"/>
      <c r="G42" s="1069" t="s">
        <v>3</v>
      </c>
      <c r="H42" s="1070"/>
      <c r="I42" s="1070"/>
      <c r="J42" s="1070"/>
      <c r="K42" s="1070"/>
      <c r="L42" s="1070"/>
      <c r="M42" s="1071"/>
      <c r="N42" s="141"/>
      <c r="O42" s="1166" t="s">
        <v>20</v>
      </c>
      <c r="P42" s="1167"/>
      <c r="Q42" s="1168"/>
      <c r="R42" s="29"/>
      <c r="S42" s="28"/>
    </row>
    <row r="43" spans="1:26" ht="18" customHeight="1">
      <c r="A43" s="27"/>
      <c r="B43" s="1009"/>
      <c r="C43" s="29"/>
      <c r="D43" s="13"/>
      <c r="E43" s="1068"/>
      <c r="F43" s="12"/>
      <c r="G43" s="736">
        <v>1</v>
      </c>
      <c r="H43" s="799">
        <v>2</v>
      </c>
      <c r="I43" s="799">
        <v>3</v>
      </c>
      <c r="J43" s="799">
        <v>4</v>
      </c>
      <c r="K43" s="799">
        <v>5</v>
      </c>
      <c r="L43" s="799">
        <v>6</v>
      </c>
      <c r="M43" s="799">
        <v>7</v>
      </c>
      <c r="N43" s="795"/>
      <c r="O43" s="1169"/>
      <c r="P43" s="1170"/>
      <c r="Q43" s="1171"/>
      <c r="R43" s="29"/>
      <c r="S43" s="28"/>
      <c r="T43" s="28"/>
      <c r="U43" s="28"/>
      <c r="V43" s="28"/>
      <c r="W43" s="28"/>
      <c r="X43" s="28"/>
      <c r="Y43" s="28"/>
    </row>
    <row r="44" spans="1:26" ht="5.0999999999999996" customHeight="1">
      <c r="A44" s="25"/>
      <c r="B44" s="68"/>
      <c r="C44" s="24"/>
      <c r="D44" s="16"/>
      <c r="E44" s="36"/>
      <c r="F44" s="36"/>
      <c r="G44" s="177"/>
      <c r="H44" s="156"/>
      <c r="I44" s="156"/>
      <c r="J44" s="156"/>
      <c r="K44" s="156"/>
      <c r="L44" s="156"/>
      <c r="M44" s="156"/>
      <c r="N44" s="60"/>
      <c r="O44" s="1172"/>
      <c r="P44" s="1173"/>
      <c r="Q44" s="1174"/>
      <c r="R44" s="29"/>
      <c r="S44" s="28"/>
      <c r="T44" s="28"/>
      <c r="U44" s="28"/>
      <c r="V44" s="28"/>
      <c r="W44" s="28"/>
      <c r="X44" s="28"/>
      <c r="Y44" s="28"/>
    </row>
    <row r="45" spans="1:26" ht="18" customHeight="1">
      <c r="A45" s="808"/>
      <c r="B45" s="817">
        <v>25</v>
      </c>
      <c r="C45" s="809"/>
      <c r="D45" s="810"/>
      <c r="E45" s="811" t="str">
        <f>E13</f>
        <v xml:space="preserve">Mixed Waste or Refuse Bins </v>
      </c>
      <c r="F45" s="812"/>
      <c r="G45" s="853"/>
      <c r="H45" s="854"/>
      <c r="I45" s="854"/>
      <c r="J45" s="854"/>
      <c r="K45" s="854"/>
      <c r="L45" s="854"/>
      <c r="M45" s="854"/>
      <c r="N45" s="855"/>
      <c r="O45" s="1161"/>
      <c r="P45" s="1162"/>
      <c r="Q45" s="1163"/>
      <c r="R45" s="29"/>
      <c r="S45" s="28"/>
      <c r="T45" s="651"/>
      <c r="U45" s="651"/>
      <c r="V45" s="651"/>
      <c r="W45" s="651"/>
      <c r="X45" s="651"/>
      <c r="Y45" s="651"/>
    </row>
    <row r="46" spans="1:26" ht="18" customHeight="1">
      <c r="A46" s="808"/>
      <c r="B46" s="817">
        <v>26</v>
      </c>
      <c r="C46" s="809"/>
      <c r="D46" s="810"/>
      <c r="E46" s="818" t="s">
        <v>307</v>
      </c>
      <c r="F46" s="812"/>
      <c r="G46" s="856">
        <f>ROUND(G14*'4-B'!G13,0)</f>
        <v>0</v>
      </c>
      <c r="H46" s="856">
        <f>ROUND(H14*'4-B'!H13,0)</f>
        <v>0</v>
      </c>
      <c r="I46" s="856">
        <f>ROUND(I14*'4-B'!I13,0)</f>
        <v>0</v>
      </c>
      <c r="J46" s="856">
        <f>ROUND(J14*'4-B'!J13,0)</f>
        <v>0</v>
      </c>
      <c r="K46" s="856">
        <f>ROUND(K14*'4-B'!K13,0)</f>
        <v>0</v>
      </c>
      <c r="L46" s="856">
        <f>ROUND(L14*'4-B'!L13,0)</f>
        <v>0</v>
      </c>
      <c r="M46" s="856">
        <f>ROUND(M14*'4-B'!M13,0)</f>
        <v>0</v>
      </c>
      <c r="N46" s="855"/>
      <c r="O46" s="1155">
        <f>SUM(G46:M46)</f>
        <v>0</v>
      </c>
      <c r="P46" s="1156"/>
      <c r="Q46" s="1157"/>
      <c r="R46" s="29"/>
      <c r="S46" s="28"/>
      <c r="T46" s="651"/>
      <c r="U46" s="651"/>
      <c r="V46" s="651"/>
      <c r="W46" s="651"/>
      <c r="X46" s="651"/>
      <c r="Y46" s="651"/>
    </row>
    <row r="47" spans="1:26" ht="18" customHeight="1">
      <c r="A47" s="808"/>
      <c r="B47" s="817">
        <v>27</v>
      </c>
      <c r="C47" s="809"/>
      <c r="D47" s="810"/>
      <c r="E47" s="820" t="s">
        <v>308</v>
      </c>
      <c r="F47" s="812"/>
      <c r="G47" s="856">
        <f>ROUND(G15*'4-B'!G14,0)</f>
        <v>0</v>
      </c>
      <c r="H47" s="856">
        <f>ROUND(H15*'4-B'!H14,0)</f>
        <v>0</v>
      </c>
      <c r="I47" s="856">
        <f>ROUND(I15*'4-B'!I14,0)</f>
        <v>0</v>
      </c>
      <c r="J47" s="856">
        <f>ROUND(J15*'4-B'!J14,0)</f>
        <v>0</v>
      </c>
      <c r="K47" s="856">
        <f>ROUND(K15*'4-B'!K14,0)</f>
        <v>0</v>
      </c>
      <c r="L47" s="856">
        <f>ROUND(L15*'4-B'!L14,0)</f>
        <v>0</v>
      </c>
      <c r="M47" s="856">
        <f>ROUND(M15*'4-B'!M14,0)</f>
        <v>0</v>
      </c>
      <c r="N47" s="855"/>
      <c r="O47" s="1155">
        <f>SUM(G47:M47)</f>
        <v>0</v>
      </c>
      <c r="P47" s="1156"/>
      <c r="Q47" s="1157"/>
      <c r="R47" s="29"/>
      <c r="S47" s="28"/>
      <c r="T47" s="651"/>
      <c r="U47" s="651"/>
      <c r="V47" s="651"/>
      <c r="W47" s="651"/>
      <c r="X47" s="651"/>
      <c r="Y47" s="651"/>
    </row>
    <row r="48" spans="1:26" ht="18" customHeight="1">
      <c r="A48" s="808"/>
      <c r="B48" s="817">
        <v>28</v>
      </c>
      <c r="C48" s="809"/>
      <c r="D48" s="810"/>
      <c r="E48" s="820" t="s">
        <v>309</v>
      </c>
      <c r="F48" s="812"/>
      <c r="G48" s="856">
        <f>ROUND(G16*'4-B'!G15,0)</f>
        <v>0</v>
      </c>
      <c r="H48" s="856">
        <f>ROUND(H16*'4-B'!H15,0)</f>
        <v>0</v>
      </c>
      <c r="I48" s="856">
        <f>ROUND(I16*'4-B'!I15,0)</f>
        <v>0</v>
      </c>
      <c r="J48" s="856">
        <f>ROUND(J16*'4-B'!J15,0)</f>
        <v>0</v>
      </c>
      <c r="K48" s="856">
        <f>ROUND(K16*'4-B'!K15,0)</f>
        <v>0</v>
      </c>
      <c r="L48" s="856">
        <f>ROUND(L16*'4-B'!L15,0)</f>
        <v>0</v>
      </c>
      <c r="M48" s="856">
        <f>ROUND(M16*'4-B'!M15,0)</f>
        <v>0</v>
      </c>
      <c r="N48" s="855"/>
      <c r="O48" s="1155">
        <f>SUM(G48:M48)</f>
        <v>0</v>
      </c>
      <c r="P48" s="1156"/>
      <c r="Q48" s="1157"/>
      <c r="R48" s="29"/>
      <c r="S48" s="28"/>
      <c r="T48" s="651"/>
      <c r="U48" s="651"/>
      <c r="V48" s="651"/>
      <c r="W48" s="651"/>
      <c r="X48" s="651"/>
      <c r="Y48" s="651"/>
    </row>
    <row r="49" spans="1:25" ht="18" customHeight="1">
      <c r="A49" s="808"/>
      <c r="B49" s="817">
        <v>29</v>
      </c>
      <c r="C49" s="809"/>
      <c r="D49" s="810"/>
      <c r="E49" s="820" t="s">
        <v>310</v>
      </c>
      <c r="F49" s="812"/>
      <c r="G49" s="856">
        <f>ROUND(G17*'4-B'!G16,0)</f>
        <v>0</v>
      </c>
      <c r="H49" s="856">
        <f>ROUND(H17*'4-B'!H16,0)</f>
        <v>0</v>
      </c>
      <c r="I49" s="856">
        <f>ROUND(I17*'4-B'!I16,0)</f>
        <v>0</v>
      </c>
      <c r="J49" s="856">
        <f>ROUND(J17*'4-B'!J16,0)</f>
        <v>0</v>
      </c>
      <c r="K49" s="856">
        <f>ROUND(K17*'4-B'!K16,0)</f>
        <v>0</v>
      </c>
      <c r="L49" s="856">
        <f>ROUND(L17*'4-B'!L16,0)</f>
        <v>0</v>
      </c>
      <c r="M49" s="856">
        <f>ROUND(M17*'4-B'!M16,0)</f>
        <v>0</v>
      </c>
      <c r="N49" s="855"/>
      <c r="O49" s="1155">
        <f>SUM(G49:M49)</f>
        <v>0</v>
      </c>
      <c r="P49" s="1156"/>
      <c r="Q49" s="1157"/>
      <c r="R49" s="29"/>
      <c r="S49" s="28"/>
      <c r="T49" s="651"/>
      <c r="U49" s="651"/>
      <c r="V49" s="651"/>
      <c r="W49" s="651"/>
      <c r="X49" s="651"/>
      <c r="Y49" s="651"/>
    </row>
    <row r="50" spans="1:25" ht="18" customHeight="1">
      <c r="A50" s="808"/>
      <c r="B50" s="817">
        <v>30</v>
      </c>
      <c r="C50" s="809"/>
      <c r="D50" s="810"/>
      <c r="E50" s="820" t="s">
        <v>311</v>
      </c>
      <c r="F50" s="812"/>
      <c r="G50" s="856">
        <f>ROUND(G18*'4-B'!G17,0)</f>
        <v>0</v>
      </c>
      <c r="H50" s="856">
        <f>ROUND(H18*'4-B'!H17,0)</f>
        <v>0</v>
      </c>
      <c r="I50" s="856">
        <f>ROUND(I18*'4-B'!I17,0)</f>
        <v>0</v>
      </c>
      <c r="J50" s="856">
        <f>ROUND(J18*'4-B'!J17,0)</f>
        <v>0</v>
      </c>
      <c r="K50" s="856">
        <f>ROUND(K18*'4-B'!K17,0)</f>
        <v>0</v>
      </c>
      <c r="L50" s="856">
        <f>ROUND(L18*'4-B'!L17,0)</f>
        <v>0</v>
      </c>
      <c r="M50" s="856">
        <f>ROUND(M18*'4-B'!M17,0)</f>
        <v>0</v>
      </c>
      <c r="N50" s="855"/>
      <c r="O50" s="1155">
        <f>SUM(G50:M50)</f>
        <v>0</v>
      </c>
      <c r="P50" s="1156"/>
      <c r="Q50" s="1157"/>
      <c r="R50" s="29"/>
      <c r="S50" s="28"/>
      <c r="T50" s="651"/>
      <c r="U50" s="651"/>
      <c r="V50" s="651"/>
      <c r="W50" s="651"/>
      <c r="X50" s="651"/>
      <c r="Y50" s="651"/>
    </row>
    <row r="51" spans="1:25" ht="18" customHeight="1">
      <c r="A51" s="808"/>
      <c r="B51" s="817">
        <v>31</v>
      </c>
      <c r="C51" s="809"/>
      <c r="D51" s="810"/>
      <c r="E51" s="811" t="str">
        <f>E20</f>
        <v>Mixed Restaurant Bins or Source-Separated Organics</v>
      </c>
      <c r="F51" s="812"/>
      <c r="G51" s="856"/>
      <c r="H51" s="856"/>
      <c r="I51" s="856"/>
      <c r="J51" s="856"/>
      <c r="K51" s="856"/>
      <c r="L51" s="856"/>
      <c r="M51" s="856"/>
      <c r="N51" s="855"/>
      <c r="O51" s="1155"/>
      <c r="P51" s="1156"/>
      <c r="Q51" s="1157"/>
      <c r="R51" s="29"/>
      <c r="S51" s="28"/>
      <c r="T51" s="651"/>
      <c r="U51" s="651"/>
      <c r="V51" s="651"/>
      <c r="W51" s="651"/>
      <c r="X51" s="651"/>
      <c r="Y51" s="651"/>
    </row>
    <row r="52" spans="1:25" ht="18" customHeight="1">
      <c r="A52" s="808"/>
      <c r="B52" s="817">
        <v>32</v>
      </c>
      <c r="C52" s="809"/>
      <c r="D52" s="810"/>
      <c r="E52" s="820" t="s">
        <v>365</v>
      </c>
      <c r="F52" s="812"/>
      <c r="G52" s="856">
        <f>ROUND(G21*'4-B'!G19,0)</f>
        <v>0</v>
      </c>
      <c r="H52" s="856">
        <f>ROUND(H21*'4-B'!H19,0)</f>
        <v>0</v>
      </c>
      <c r="I52" s="856">
        <f>ROUND(I21*'4-B'!I19,0)</f>
        <v>0</v>
      </c>
      <c r="J52" s="856">
        <f>ROUND(J21*'4-B'!J19,0)</f>
        <v>0</v>
      </c>
      <c r="K52" s="856">
        <f>ROUND(K21*'4-B'!K19,0)</f>
        <v>0</v>
      </c>
      <c r="L52" s="856">
        <f>ROUND(L21*'4-B'!L19,0)</f>
        <v>0</v>
      </c>
      <c r="M52" s="856">
        <f>ROUND(M21*'4-B'!M19,0)</f>
        <v>0</v>
      </c>
      <c r="N52" s="855"/>
      <c r="O52" s="1155">
        <f>SUM(G52:M52)</f>
        <v>0</v>
      </c>
      <c r="P52" s="1156"/>
      <c r="Q52" s="1157"/>
      <c r="R52" s="29"/>
      <c r="S52" s="28"/>
      <c r="T52" s="651"/>
      <c r="U52" s="651"/>
      <c r="V52" s="651"/>
      <c r="W52" s="651"/>
      <c r="X52" s="651"/>
      <c r="Y52" s="651"/>
    </row>
    <row r="53" spans="1:25" ht="18" customHeight="1">
      <c r="A53" s="808"/>
      <c r="B53" s="817">
        <v>33</v>
      </c>
      <c r="C53" s="809"/>
      <c r="D53" s="810"/>
      <c r="E53" s="818" t="s">
        <v>307</v>
      </c>
      <c r="F53" s="812"/>
      <c r="G53" s="856">
        <f>ROUND(G22*'4-B'!G20,0)</f>
        <v>0</v>
      </c>
      <c r="H53" s="856">
        <f>ROUND(H22*'4-B'!H20,0)</f>
        <v>0</v>
      </c>
      <c r="I53" s="856">
        <f>ROUND(I22*'4-B'!I20,0)</f>
        <v>0</v>
      </c>
      <c r="J53" s="856">
        <f>ROUND(J22*'4-B'!J20,0)</f>
        <v>0</v>
      </c>
      <c r="K53" s="856">
        <f>ROUND(K22*'4-B'!K20,0)</f>
        <v>0</v>
      </c>
      <c r="L53" s="856">
        <f>ROUND(L22*'4-B'!L20,0)</f>
        <v>0</v>
      </c>
      <c r="M53" s="856">
        <f>ROUND(M22*'4-B'!M20,0)</f>
        <v>0</v>
      </c>
      <c r="N53" s="855"/>
      <c r="O53" s="1155">
        <f>SUM(G53:M53)</f>
        <v>0</v>
      </c>
      <c r="P53" s="1156"/>
      <c r="Q53" s="1157"/>
      <c r="R53" s="29"/>
      <c r="S53" s="28"/>
      <c r="T53" s="651"/>
      <c r="U53" s="651"/>
      <c r="V53" s="651"/>
      <c r="W53" s="651"/>
      <c r="X53" s="651"/>
      <c r="Y53" s="651"/>
    </row>
    <row r="54" spans="1:25" ht="18" customHeight="1">
      <c r="A54" s="808"/>
      <c r="B54" s="817">
        <v>34</v>
      </c>
      <c r="C54" s="809"/>
      <c r="D54" s="810"/>
      <c r="E54" s="820" t="s">
        <v>308</v>
      </c>
      <c r="F54" s="812"/>
      <c r="G54" s="856">
        <f>ROUND(G23*'4-B'!G21,0)</f>
        <v>0</v>
      </c>
      <c r="H54" s="856">
        <f>ROUND(H23*'4-B'!H21,0)</f>
        <v>0</v>
      </c>
      <c r="I54" s="856">
        <f>ROUND(I23*'4-B'!I21,0)</f>
        <v>0</v>
      </c>
      <c r="J54" s="856">
        <f>ROUND(J23*'4-B'!J21,0)</f>
        <v>0</v>
      </c>
      <c r="K54" s="856">
        <f>ROUND(K23*'4-B'!K21,0)</f>
        <v>0</v>
      </c>
      <c r="L54" s="856">
        <f>ROUND(L23*'4-B'!L21,0)</f>
        <v>0</v>
      </c>
      <c r="M54" s="856">
        <f>ROUND(M23*'4-B'!M21,0)</f>
        <v>0</v>
      </c>
      <c r="N54" s="855"/>
      <c r="O54" s="1155">
        <f t="shared" ref="O54:O57" si="3">SUM(G54:M54)</f>
        <v>0</v>
      </c>
      <c r="P54" s="1156"/>
      <c r="Q54" s="1157"/>
      <c r="R54" s="29"/>
      <c r="S54" s="28"/>
      <c r="T54" s="651"/>
      <c r="U54" s="651"/>
      <c r="V54" s="651"/>
      <c r="W54" s="651"/>
      <c r="X54" s="651"/>
      <c r="Y54" s="651"/>
    </row>
    <row r="55" spans="1:25" ht="18" customHeight="1">
      <c r="A55" s="808"/>
      <c r="B55" s="817">
        <v>35</v>
      </c>
      <c r="C55" s="809"/>
      <c r="D55" s="810"/>
      <c r="E55" s="820" t="s">
        <v>309</v>
      </c>
      <c r="F55" s="812"/>
      <c r="G55" s="856">
        <f>ROUND(G24*'4-B'!G22,0)</f>
        <v>0</v>
      </c>
      <c r="H55" s="856">
        <f>ROUND(H24*'4-B'!H22,0)</f>
        <v>0</v>
      </c>
      <c r="I55" s="856">
        <f>ROUND(I24*'4-B'!I22,0)</f>
        <v>0</v>
      </c>
      <c r="J55" s="856">
        <f>ROUND(J24*'4-B'!J22,0)</f>
        <v>0</v>
      </c>
      <c r="K55" s="856">
        <f>ROUND(K24*'4-B'!K22,0)</f>
        <v>0</v>
      </c>
      <c r="L55" s="856">
        <f>ROUND(L24*'4-B'!L22,0)</f>
        <v>0</v>
      </c>
      <c r="M55" s="856">
        <f>ROUND(M24*'4-B'!M22,0)</f>
        <v>0</v>
      </c>
      <c r="N55" s="855"/>
      <c r="O55" s="1155">
        <f t="shared" si="3"/>
        <v>0</v>
      </c>
      <c r="P55" s="1156"/>
      <c r="Q55" s="1157"/>
      <c r="R55" s="29"/>
      <c r="S55" s="28"/>
      <c r="T55" s="651"/>
      <c r="U55" s="651"/>
      <c r="V55" s="651"/>
      <c r="W55" s="651"/>
      <c r="X55" s="651"/>
      <c r="Y55" s="651"/>
    </row>
    <row r="56" spans="1:25" ht="18" customHeight="1">
      <c r="A56" s="808"/>
      <c r="B56" s="817">
        <v>36</v>
      </c>
      <c r="C56" s="809"/>
      <c r="D56" s="810"/>
      <c r="E56" s="820" t="s">
        <v>310</v>
      </c>
      <c r="F56" s="812"/>
      <c r="G56" s="856">
        <f>ROUND(G25*'4-B'!G23,0)</f>
        <v>0</v>
      </c>
      <c r="H56" s="856">
        <f>ROUND(H25*'4-B'!H23,0)</f>
        <v>0</v>
      </c>
      <c r="I56" s="856">
        <f>ROUND(I25*'4-B'!I23,0)</f>
        <v>0</v>
      </c>
      <c r="J56" s="856">
        <f>ROUND(J25*'4-B'!J23,0)</f>
        <v>0</v>
      </c>
      <c r="K56" s="856">
        <f>ROUND(K25*'4-B'!K23,0)</f>
        <v>0</v>
      </c>
      <c r="L56" s="856">
        <f>ROUND(L25*'4-B'!L23,0)</f>
        <v>0</v>
      </c>
      <c r="M56" s="856">
        <f>ROUND(M25*'4-B'!M23,0)</f>
        <v>0</v>
      </c>
      <c r="N56" s="855"/>
      <c r="O56" s="1155">
        <f t="shared" si="3"/>
        <v>0</v>
      </c>
      <c r="P56" s="1156"/>
      <c r="Q56" s="1157"/>
      <c r="R56" s="29"/>
      <c r="S56" s="28"/>
      <c r="T56" s="651"/>
      <c r="U56" s="651"/>
      <c r="V56" s="651"/>
      <c r="W56" s="651"/>
      <c r="X56" s="651"/>
      <c r="Y56" s="651"/>
    </row>
    <row r="57" spans="1:25" ht="18" customHeight="1">
      <c r="A57" s="808"/>
      <c r="B57" s="817">
        <v>37</v>
      </c>
      <c r="C57" s="809"/>
      <c r="D57" s="810"/>
      <c r="E57" s="820" t="s">
        <v>311</v>
      </c>
      <c r="F57" s="812"/>
      <c r="G57" s="856">
        <f>ROUND(G26*'4-B'!G24,0)</f>
        <v>0</v>
      </c>
      <c r="H57" s="856">
        <f>ROUND(H26*'4-B'!H24,0)</f>
        <v>0</v>
      </c>
      <c r="I57" s="856">
        <f>ROUND(I26*'4-B'!I24,0)</f>
        <v>0</v>
      </c>
      <c r="J57" s="856">
        <f>ROUND(J26*'4-B'!J24,0)</f>
        <v>0</v>
      </c>
      <c r="K57" s="856">
        <f>ROUND(K26*'4-B'!K24,0)</f>
        <v>0</v>
      </c>
      <c r="L57" s="856">
        <f>ROUND(L26*'4-B'!L24,0)</f>
        <v>0</v>
      </c>
      <c r="M57" s="856">
        <f>ROUND(M26*'4-B'!M24,0)</f>
        <v>0</v>
      </c>
      <c r="N57" s="855"/>
      <c r="O57" s="1155">
        <f t="shared" si="3"/>
        <v>0</v>
      </c>
      <c r="P57" s="1156"/>
      <c r="Q57" s="1157"/>
      <c r="R57" s="29"/>
      <c r="S57" s="28"/>
      <c r="T57" s="651"/>
      <c r="U57" s="651"/>
      <c r="V57" s="651"/>
      <c r="W57" s="651"/>
      <c r="X57" s="651"/>
      <c r="Y57" s="651"/>
    </row>
    <row r="58" spans="1:25" ht="18" customHeight="1">
      <c r="A58" s="808"/>
      <c r="B58" s="817">
        <v>38</v>
      </c>
      <c r="C58" s="809"/>
      <c r="D58" s="810"/>
      <c r="E58" s="825" t="s">
        <v>416</v>
      </c>
      <c r="F58" s="812"/>
      <c r="G58" s="856"/>
      <c r="H58" s="856"/>
      <c r="I58" s="856"/>
      <c r="J58" s="856"/>
      <c r="K58" s="856"/>
      <c r="L58" s="856"/>
      <c r="M58" s="856"/>
      <c r="N58" s="855"/>
      <c r="O58" s="1155"/>
      <c r="P58" s="1156"/>
      <c r="Q58" s="1157"/>
      <c r="R58" s="29"/>
      <c r="S58" s="28"/>
      <c r="T58" s="651"/>
      <c r="U58" s="651"/>
      <c r="V58" s="651"/>
      <c r="W58" s="651"/>
      <c r="X58" s="651"/>
      <c r="Y58" s="651"/>
    </row>
    <row r="59" spans="1:25" ht="18" customHeight="1">
      <c r="A59" s="808"/>
      <c r="B59" s="817">
        <v>39</v>
      </c>
      <c r="C59" s="809"/>
      <c r="D59" s="810"/>
      <c r="E59" s="818" t="s">
        <v>415</v>
      </c>
      <c r="F59" s="812"/>
      <c r="G59" s="856">
        <f>ROUND(G29*'4-B'!G26,0)</f>
        <v>0</v>
      </c>
      <c r="H59" s="856">
        <f>ROUND(H29*'4-B'!H26,0)</f>
        <v>0</v>
      </c>
      <c r="I59" s="856">
        <f>ROUND(I29*'4-B'!I26,0)</f>
        <v>0</v>
      </c>
      <c r="J59" s="856">
        <f>ROUND(J29*'4-B'!J26,0)</f>
        <v>0</v>
      </c>
      <c r="K59" s="856">
        <f>ROUND(K29*'4-B'!K26,0)</f>
        <v>0</v>
      </c>
      <c r="L59" s="856">
        <f>ROUND(L29*'4-B'!L26,0)</f>
        <v>0</v>
      </c>
      <c r="M59" s="856">
        <f>ROUND(M29*'4-B'!M26,0)</f>
        <v>0</v>
      </c>
      <c r="N59" s="855"/>
      <c r="O59" s="1155">
        <f>SUM(G59:M59)</f>
        <v>0</v>
      </c>
      <c r="P59" s="1156"/>
      <c r="Q59" s="1157"/>
      <c r="R59" s="29"/>
      <c r="S59" s="28"/>
      <c r="T59" s="651"/>
      <c r="U59" s="651"/>
      <c r="V59" s="651"/>
      <c r="W59" s="651"/>
      <c r="X59" s="651"/>
      <c r="Y59" s="651"/>
    </row>
    <row r="60" spans="1:25" ht="18" customHeight="1">
      <c r="A60" s="808"/>
      <c r="B60" s="817">
        <v>40</v>
      </c>
      <c r="C60" s="809"/>
      <c r="D60" s="810"/>
      <c r="E60" s="825" t="str">
        <f>E30</f>
        <v>Recycling Bins</v>
      </c>
      <c r="F60" s="812"/>
      <c r="G60" s="856"/>
      <c r="H60" s="856"/>
      <c r="I60" s="856"/>
      <c r="J60" s="856"/>
      <c r="K60" s="856"/>
      <c r="L60" s="856"/>
      <c r="M60" s="856"/>
      <c r="N60" s="855"/>
      <c r="O60" s="1155"/>
      <c r="P60" s="1156"/>
      <c r="Q60" s="1157"/>
      <c r="R60" s="29"/>
      <c r="S60" s="28"/>
      <c r="T60" s="651"/>
      <c r="U60" s="651"/>
      <c r="V60" s="651"/>
      <c r="W60" s="651"/>
      <c r="X60" s="651"/>
      <c r="Y60" s="651"/>
    </row>
    <row r="61" spans="1:25" ht="18" customHeight="1">
      <c r="A61" s="808"/>
      <c r="B61" s="817">
        <v>41</v>
      </c>
      <c r="C61" s="809"/>
      <c r="D61" s="810"/>
      <c r="E61" s="818" t="s">
        <v>307</v>
      </c>
      <c r="F61" s="812"/>
      <c r="G61" s="856" t="str">
        <f>IF('4-B'!G13="","-",ROUND(G31*'4-B'!G28,0))</f>
        <v>-</v>
      </c>
      <c r="H61" s="856" t="str">
        <f>IF('4-B'!H13="","-",ROUND(H31*'4-B'!H28,0))</f>
        <v>-</v>
      </c>
      <c r="I61" s="856" t="str">
        <f>IF('4-B'!I13="","-",ROUND(I31*'4-B'!I28,0))</f>
        <v>-</v>
      </c>
      <c r="J61" s="856" t="str">
        <f>IF('4-B'!J13="","-",ROUND(J31*'4-B'!J28,0))</f>
        <v>-</v>
      </c>
      <c r="K61" s="856" t="str">
        <f>IF('4-B'!K13="","-",ROUND(K31*'4-B'!K28,0))</f>
        <v>-</v>
      </c>
      <c r="L61" s="856" t="str">
        <f>IF('4-B'!L13="","-",ROUND(L31*'4-B'!L28,0))</f>
        <v>-</v>
      </c>
      <c r="M61" s="856" t="str">
        <f>IF('4-B'!M13="","-",ROUND(M31*'4-B'!M28,0))</f>
        <v>-</v>
      </c>
      <c r="N61" s="855"/>
      <c r="O61" s="1155">
        <f>SUM(G61:M61)</f>
        <v>0</v>
      </c>
      <c r="P61" s="1156"/>
      <c r="Q61" s="1157"/>
      <c r="R61" s="29"/>
      <c r="S61" s="28"/>
      <c r="T61" s="651"/>
      <c r="U61" s="651"/>
      <c r="V61" s="651"/>
      <c r="W61" s="651"/>
      <c r="X61" s="651"/>
      <c r="Y61" s="651"/>
    </row>
    <row r="62" spans="1:25" ht="18" customHeight="1">
      <c r="A62" s="808"/>
      <c r="B62" s="817">
        <v>42</v>
      </c>
      <c r="C62" s="809"/>
      <c r="D62" s="810"/>
      <c r="E62" s="820" t="s">
        <v>308</v>
      </c>
      <c r="F62" s="812"/>
      <c r="G62" s="856" t="str">
        <f>IF('4-B'!G14="","-",ROUND(G32*'4-B'!G29,0))</f>
        <v>-</v>
      </c>
      <c r="H62" s="856" t="str">
        <f>IF('4-B'!H14="","-",ROUND(H32*'4-B'!H29,0))</f>
        <v>-</v>
      </c>
      <c r="I62" s="856" t="str">
        <f>IF('4-B'!I14="","-",ROUND(I32*'4-B'!I29,0))</f>
        <v>-</v>
      </c>
      <c r="J62" s="856" t="str">
        <f>IF('4-B'!J14="","-",ROUND(J32*'4-B'!J29,0))</f>
        <v>-</v>
      </c>
      <c r="K62" s="856" t="str">
        <f>IF('4-B'!K14="","-",ROUND(K32*'4-B'!K29,0))</f>
        <v>-</v>
      </c>
      <c r="L62" s="856" t="str">
        <f>IF('4-B'!L14="","-",ROUND(L32*'4-B'!L29,0))</f>
        <v>-</v>
      </c>
      <c r="M62" s="856" t="str">
        <f>IF('4-B'!M14="","-",ROUND(M32*'4-B'!M29,0))</f>
        <v>-</v>
      </c>
      <c r="N62" s="855"/>
      <c r="O62" s="1155">
        <f t="shared" ref="O62:O64" si="4">SUM(G62:M62)</f>
        <v>0</v>
      </c>
      <c r="P62" s="1156"/>
      <c r="Q62" s="1157"/>
      <c r="R62" s="29"/>
      <c r="S62" s="28"/>
      <c r="T62" s="651"/>
      <c r="U62" s="651"/>
      <c r="V62" s="651"/>
      <c r="W62" s="651"/>
      <c r="X62" s="651"/>
      <c r="Y62" s="651"/>
    </row>
    <row r="63" spans="1:25" ht="18" customHeight="1">
      <c r="A63" s="808"/>
      <c r="B63" s="817">
        <v>43</v>
      </c>
      <c r="C63" s="809"/>
      <c r="D63" s="810"/>
      <c r="E63" s="820" t="s">
        <v>309</v>
      </c>
      <c r="F63" s="812"/>
      <c r="G63" s="856" t="str">
        <f>IF('4-B'!G15="","-",ROUND(G33*'4-B'!G30,0))</f>
        <v>-</v>
      </c>
      <c r="H63" s="856" t="str">
        <f>IF('4-B'!H15="","-",ROUND(H33*'4-B'!H30,0))</f>
        <v>-</v>
      </c>
      <c r="I63" s="856" t="str">
        <f>IF('4-B'!I15="","-",ROUND(I33*'4-B'!I30,0))</f>
        <v>-</v>
      </c>
      <c r="J63" s="856" t="str">
        <f>IF('4-B'!J15="","-",ROUND(J33*'4-B'!J30,0))</f>
        <v>-</v>
      </c>
      <c r="K63" s="856" t="str">
        <f>IF('4-B'!K15="","-",ROUND(K33*'4-B'!K30,0))</f>
        <v>-</v>
      </c>
      <c r="L63" s="856" t="str">
        <f>IF('4-B'!L15="","-",ROUND(L33*'4-B'!L30,0))</f>
        <v>-</v>
      </c>
      <c r="M63" s="856" t="str">
        <f>IF('4-B'!M15="","-",ROUND(M33*'4-B'!M30,0))</f>
        <v>-</v>
      </c>
      <c r="N63" s="855"/>
      <c r="O63" s="1155">
        <f t="shared" si="4"/>
        <v>0</v>
      </c>
      <c r="P63" s="1156"/>
      <c r="Q63" s="1157"/>
      <c r="R63" s="29"/>
      <c r="S63" s="28"/>
      <c r="T63" s="651"/>
      <c r="U63" s="651"/>
      <c r="V63" s="651"/>
      <c r="W63" s="651"/>
      <c r="X63" s="651"/>
      <c r="Y63" s="651"/>
    </row>
    <row r="64" spans="1:25" ht="18" customHeight="1">
      <c r="A64" s="808"/>
      <c r="B64" s="857">
        <v>44</v>
      </c>
      <c r="C64" s="809"/>
      <c r="D64" s="810"/>
      <c r="E64" s="820" t="s">
        <v>310</v>
      </c>
      <c r="F64" s="812"/>
      <c r="G64" s="856" t="str">
        <f>IF('4-B'!G16="","-",ROUND(G34*'4-B'!G31,0))</f>
        <v>-</v>
      </c>
      <c r="H64" s="856" t="str">
        <f>IF('4-B'!H16="","-",ROUND(H34*'4-B'!H31,0))</f>
        <v>-</v>
      </c>
      <c r="I64" s="856" t="str">
        <f>IF('4-B'!I16="","-",ROUND(I34*'4-B'!I31,0))</f>
        <v>-</v>
      </c>
      <c r="J64" s="856" t="str">
        <f>IF('4-B'!J16="","-",ROUND(J34*'4-B'!J31,0))</f>
        <v>-</v>
      </c>
      <c r="K64" s="856" t="str">
        <f>IF('4-B'!K16="","-",ROUND(K34*'4-B'!K31,0))</f>
        <v>-</v>
      </c>
      <c r="L64" s="856" t="str">
        <f>IF('4-B'!L16="","-",ROUND(L34*'4-B'!L31,0))</f>
        <v>-</v>
      </c>
      <c r="M64" s="856" t="str">
        <f>IF('4-B'!M16="","-",ROUND(M34*'4-B'!M31,0))</f>
        <v>-</v>
      </c>
      <c r="N64" s="855"/>
      <c r="O64" s="1155">
        <f t="shared" si="4"/>
        <v>0</v>
      </c>
      <c r="P64" s="1156"/>
      <c r="Q64" s="1157"/>
      <c r="R64" s="29"/>
      <c r="S64" s="28"/>
      <c r="T64" s="651"/>
      <c r="U64" s="651"/>
      <c r="V64" s="651"/>
      <c r="W64" s="651"/>
      <c r="X64" s="651"/>
      <c r="Y64" s="651"/>
    </row>
    <row r="65" spans="1:25" s="149" customFormat="1" ht="18" customHeight="1">
      <c r="A65" s="858"/>
      <c r="B65" s="859">
        <v>45</v>
      </c>
      <c r="C65" s="860"/>
      <c r="D65" s="861"/>
      <c r="E65" s="1177" t="s">
        <v>291</v>
      </c>
      <c r="F65" s="1177"/>
      <c r="G65" s="1177"/>
      <c r="H65" s="1177"/>
      <c r="I65" s="1177"/>
      <c r="J65" s="1177"/>
      <c r="K65" s="1177"/>
      <c r="L65" s="1177"/>
      <c r="M65" s="1177"/>
      <c r="N65" s="855"/>
      <c r="O65" s="1158">
        <f>SUM(O45:O64)</f>
        <v>0</v>
      </c>
      <c r="P65" s="1159"/>
      <c r="Q65" s="1160"/>
      <c r="R65" s="89"/>
      <c r="S65" s="54"/>
      <c r="T65" s="661"/>
      <c r="U65" s="661"/>
      <c r="V65" s="661"/>
      <c r="W65" s="661"/>
      <c r="X65" s="661"/>
      <c r="Y65" s="661"/>
    </row>
    <row r="66" spans="1:25" ht="18" customHeight="1">
      <c r="A66" s="862"/>
      <c r="B66" s="817">
        <v>46</v>
      </c>
      <c r="C66" s="863"/>
      <c r="D66" s="864"/>
      <c r="E66" s="1178" t="s">
        <v>272</v>
      </c>
      <c r="F66" s="1178"/>
      <c r="G66" s="1178"/>
      <c r="H66" s="1178"/>
      <c r="I66" s="1178"/>
      <c r="J66" s="1178"/>
      <c r="K66" s="1178"/>
      <c r="L66" s="1178"/>
      <c r="M66" s="1178"/>
      <c r="N66" s="855"/>
      <c r="O66" s="1180">
        <v>12</v>
      </c>
      <c r="P66" s="1181"/>
      <c r="Q66" s="1182"/>
      <c r="R66" s="29"/>
      <c r="S66" s="28"/>
      <c r="T66" s="28"/>
      <c r="U66" s="28"/>
      <c r="V66" s="28"/>
      <c r="W66" s="28"/>
      <c r="X66" s="651"/>
      <c r="Y66" s="651"/>
    </row>
    <row r="67" spans="1:25" ht="18" customHeight="1">
      <c r="A67" s="865"/>
      <c r="B67" s="866">
        <v>47</v>
      </c>
      <c r="C67" s="867"/>
      <c r="D67" s="868"/>
      <c r="E67" s="1179" t="s">
        <v>292</v>
      </c>
      <c r="F67" s="1179"/>
      <c r="G67" s="1179"/>
      <c r="H67" s="1179"/>
      <c r="I67" s="1179"/>
      <c r="J67" s="1179"/>
      <c r="K67" s="1179"/>
      <c r="L67" s="1179"/>
      <c r="M67" s="1179"/>
      <c r="N67" s="855"/>
      <c r="O67" s="1183">
        <f>+O65*O66</f>
        <v>0</v>
      </c>
      <c r="P67" s="1184"/>
      <c r="Q67" s="1185"/>
      <c r="R67" s="29"/>
      <c r="S67" s="28"/>
      <c r="T67" s="28"/>
      <c r="U67" s="28"/>
      <c r="V67" s="28"/>
      <c r="W67" s="28"/>
      <c r="X67" s="651"/>
      <c r="Y67" s="651"/>
    </row>
    <row r="68" spans="1:25" ht="6" customHeight="1">
      <c r="A68" s="25"/>
      <c r="B68" s="68"/>
      <c r="C68" s="17"/>
      <c r="D68" s="36"/>
      <c r="E68" s="76"/>
      <c r="F68" s="36"/>
      <c r="G68" s="800"/>
      <c r="H68" s="800"/>
      <c r="I68" s="800"/>
      <c r="J68" s="800"/>
      <c r="K68" s="800"/>
      <c r="L68" s="800"/>
      <c r="M68" s="800"/>
      <c r="N68" s="800"/>
      <c r="O68" s="869"/>
      <c r="P68" s="869"/>
      <c r="Q68" s="869"/>
      <c r="R68" s="24"/>
      <c r="S68" s="28"/>
      <c r="T68" s="28"/>
      <c r="U68" s="28"/>
      <c r="V68" s="28"/>
      <c r="W68" s="28"/>
      <c r="X68" s="28"/>
      <c r="Y68" s="28"/>
    </row>
    <row r="69" spans="1:25" ht="18.75" customHeight="1">
      <c r="A69" s="1106"/>
      <c r="B69" s="1106"/>
      <c r="C69" s="1106"/>
      <c r="D69" s="1106"/>
      <c r="E69" s="1106"/>
      <c r="F69" s="1106"/>
      <c r="G69" s="1106"/>
      <c r="H69" s="1106"/>
      <c r="I69" s="1106"/>
      <c r="J69" s="1106"/>
      <c r="K69" s="1106"/>
      <c r="L69" s="1106"/>
      <c r="M69" s="1106"/>
      <c r="N69" s="1106"/>
      <c r="O69" s="1106"/>
      <c r="P69" s="806"/>
      <c r="Q69" s="879"/>
      <c r="R69" s="12"/>
    </row>
    <row r="70" spans="1:25" ht="6.75" customHeight="1"/>
    <row r="71" spans="1:25" ht="20.100000000000001" customHeight="1">
      <c r="A71" s="1079" t="s">
        <v>34</v>
      </c>
      <c r="B71" s="1175"/>
      <c r="C71" s="1175"/>
      <c r="D71" s="1175"/>
      <c r="E71" s="1175"/>
      <c r="F71" s="1175"/>
      <c r="G71" s="1175"/>
      <c r="H71" s="1175"/>
      <c r="I71" s="1175"/>
      <c r="J71" s="1175"/>
      <c r="K71" s="1175"/>
      <c r="L71" s="1175"/>
      <c r="M71" s="1175"/>
      <c r="N71" s="1175"/>
      <c r="O71" s="1175"/>
      <c r="P71" s="1175"/>
      <c r="Q71" s="1175"/>
      <c r="R71" s="1176"/>
      <c r="S71" s="54"/>
      <c r="T71" s="54"/>
    </row>
    <row r="72" spans="1:25" s="28" customFormat="1" ht="24.9" customHeight="1">
      <c r="B72" s="70"/>
      <c r="D72" s="14"/>
      <c r="E72" s="87"/>
      <c r="F72" s="14"/>
      <c r="G72" s="14"/>
      <c r="H72" s="14"/>
      <c r="K72" s="12"/>
      <c r="L72" s="12"/>
      <c r="M72" s="12"/>
      <c r="N72" s="12"/>
      <c r="O72" s="175"/>
      <c r="P72" s="175"/>
      <c r="Q72" s="175"/>
      <c r="R72" s="12"/>
    </row>
    <row r="73" spans="1:25" s="28" customFormat="1" ht="24.9" customHeight="1">
      <c r="B73" s="70"/>
      <c r="D73" s="14"/>
      <c r="E73" s="87"/>
      <c r="F73" s="14"/>
      <c r="G73" s="14"/>
      <c r="H73" s="14"/>
      <c r="K73" s="12"/>
      <c r="L73" s="12"/>
      <c r="M73" s="12"/>
      <c r="N73" s="12"/>
      <c r="O73" s="175"/>
      <c r="P73" s="175"/>
      <c r="Q73" s="175"/>
      <c r="R73" s="12"/>
    </row>
    <row r="74" spans="1:25" s="28" customFormat="1" ht="24.9" customHeight="1">
      <c r="B74" s="70"/>
      <c r="D74" s="14"/>
      <c r="E74" s="87"/>
      <c r="F74" s="14"/>
      <c r="G74" s="14"/>
      <c r="H74" s="14"/>
      <c r="K74" s="12"/>
      <c r="L74" s="12"/>
      <c r="M74" s="12"/>
      <c r="N74" s="12"/>
      <c r="O74" s="175"/>
      <c r="P74" s="175"/>
      <c r="Q74" s="175"/>
      <c r="R74" s="12"/>
    </row>
    <row r="75" spans="1:25" s="28" customFormat="1">
      <c r="B75" s="70"/>
    </row>
  </sheetData>
  <mergeCells count="44">
    <mergeCell ref="A71:R71"/>
    <mergeCell ref="E65:M65"/>
    <mergeCell ref="E66:M66"/>
    <mergeCell ref="E67:M67"/>
    <mergeCell ref="A69:O69"/>
    <mergeCell ref="O66:Q66"/>
    <mergeCell ref="O67:Q67"/>
    <mergeCell ref="B1:P1"/>
    <mergeCell ref="B2:P2"/>
    <mergeCell ref="I3:P3"/>
    <mergeCell ref="A4:R4"/>
    <mergeCell ref="B10:B11"/>
    <mergeCell ref="E10:E11"/>
    <mergeCell ref="G10:M10"/>
    <mergeCell ref="O10:Q10"/>
    <mergeCell ref="P11:Q11"/>
    <mergeCell ref="B40:P40"/>
    <mergeCell ref="B8:P8"/>
    <mergeCell ref="B6:P6"/>
    <mergeCell ref="B42:B43"/>
    <mergeCell ref="E42:E43"/>
    <mergeCell ref="G42:M42"/>
    <mergeCell ref="O42:Q44"/>
    <mergeCell ref="O45:Q45"/>
    <mergeCell ref="O46:Q46"/>
    <mergeCell ref="O47:Q47"/>
    <mergeCell ref="O48:Q48"/>
    <mergeCell ref="O49:Q49"/>
    <mergeCell ref="O50:Q50"/>
    <mergeCell ref="O51:Q51"/>
    <mergeCell ref="O52:Q52"/>
    <mergeCell ref="O53:Q53"/>
    <mergeCell ref="O65:Q65"/>
    <mergeCell ref="O57:Q57"/>
    <mergeCell ref="O58:Q58"/>
    <mergeCell ref="O59:Q59"/>
    <mergeCell ref="O60:Q60"/>
    <mergeCell ref="O61:Q61"/>
    <mergeCell ref="O54:Q54"/>
    <mergeCell ref="O55:Q55"/>
    <mergeCell ref="O56:Q56"/>
    <mergeCell ref="O62:Q62"/>
    <mergeCell ref="O63:Q63"/>
    <mergeCell ref="O64:Q64"/>
  </mergeCells>
  <printOptions horizontalCentered="1"/>
  <pageMargins left="0.75" right="0.75" top="1.03" bottom="1" header="0.75" footer="0.5"/>
  <pageSetup scale="52" orientation="portrait" useFirstPageNumber="1" r:id="rId1"/>
  <headerFooter alignWithMargins="0">
    <oddHeader>&amp;R&amp;"Book Antiqua,Bold"ATTACHMENT 4</oddHeader>
    <oddFooter>&amp;L&amp;"Book Antiqua,Italic"Updated January 18, 2017&amp;C&amp;"-,Regular"&amp;A&amp;R&amp;"Book Antiqua,Italic"City of Beverly Hills</oddFooter>
  </headerFooter>
  <ignoredErrors>
    <ignoredError sqref="O14:O18 O31:O33" formulaRange="1"/>
    <ignoredError sqref="P17 P25"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70"/>
  <sheetViews>
    <sheetView topLeftCell="A44" zoomScale="70" zoomScaleNormal="70" zoomScaleSheetLayoutView="80" workbookViewId="0">
      <selection sqref="A1:J1"/>
    </sheetView>
  </sheetViews>
  <sheetFormatPr defaultColWidth="11" defaultRowHeight="15.6"/>
  <cols>
    <col min="1" max="1" width="0.8984375" customWidth="1"/>
    <col min="2" max="2" width="5.59765625" style="765" customWidth="1"/>
    <col min="3" max="3" width="0.8984375" customWidth="1"/>
    <col min="4" max="4" width="1" customWidth="1"/>
    <col min="5" max="5" width="44.69921875" customWidth="1"/>
    <col min="6" max="6" width="1" customWidth="1"/>
    <col min="7" max="13" width="11" customWidth="1"/>
    <col min="14" max="14" width="1" customWidth="1"/>
    <col min="15" max="15" width="14.59765625" customWidth="1"/>
    <col min="16" max="16" width="1" customWidth="1"/>
    <col min="17" max="17" width="0.3984375" customWidth="1"/>
    <col min="18" max="18" width="0.8984375" customWidth="1"/>
  </cols>
  <sheetData>
    <row r="1" spans="1:18">
      <c r="A1" s="994" t="s">
        <v>305</v>
      </c>
      <c r="B1" s="994"/>
      <c r="C1" s="994"/>
      <c r="D1" s="994"/>
      <c r="E1" s="994"/>
      <c r="F1" s="994"/>
      <c r="G1" s="994"/>
      <c r="H1" s="994"/>
      <c r="I1" s="994"/>
      <c r="J1" s="994"/>
      <c r="K1" s="994"/>
      <c r="L1" s="994"/>
      <c r="M1" s="994"/>
      <c r="N1" s="994"/>
      <c r="O1" s="994"/>
    </row>
    <row r="2" spans="1:18">
      <c r="A2" s="994" t="s">
        <v>390</v>
      </c>
      <c r="B2" s="994"/>
      <c r="C2" s="994"/>
      <c r="D2" s="994"/>
      <c r="E2" s="994"/>
      <c r="F2" s="994"/>
      <c r="G2" s="994"/>
      <c r="H2" s="994"/>
      <c r="I2" s="994"/>
      <c r="J2" s="994"/>
      <c r="K2" s="994"/>
      <c r="L2" s="994"/>
      <c r="M2" s="994"/>
      <c r="N2" s="994"/>
      <c r="O2" s="994"/>
    </row>
    <row r="3" spans="1:18">
      <c r="A3" s="758"/>
      <c r="B3" s="758"/>
      <c r="C3" s="758"/>
      <c r="D3" s="758"/>
      <c r="E3" s="758"/>
      <c r="F3" s="758"/>
      <c r="G3" s="764"/>
      <c r="H3" s="571" t="s">
        <v>24</v>
      </c>
      <c r="I3" s="1024">
        <f>+'4-A'!G3</f>
        <v>0</v>
      </c>
      <c r="J3" s="1024"/>
      <c r="K3" s="1024"/>
      <c r="L3" s="1024"/>
      <c r="M3" s="1024"/>
      <c r="N3" s="1024"/>
      <c r="O3" s="1024"/>
    </row>
    <row r="4" spans="1:18">
      <c r="A4" s="10"/>
      <c r="B4" s="755"/>
      <c r="C4" s="756"/>
      <c r="D4" s="756"/>
      <c r="E4" s="756"/>
      <c r="F4" s="756"/>
      <c r="G4" s="756"/>
      <c r="H4" s="756"/>
      <c r="I4" s="756"/>
      <c r="J4" s="756"/>
      <c r="K4" s="756"/>
      <c r="L4" s="756"/>
      <c r="M4" s="756"/>
      <c r="N4" s="756"/>
      <c r="O4" s="756"/>
      <c r="P4" s="10"/>
      <c r="Q4" s="10"/>
      <c r="R4" s="10"/>
    </row>
    <row r="5" spans="1:18" ht="33.75" customHeight="1">
      <c r="A5" s="1064" t="s">
        <v>353</v>
      </c>
      <c r="B5" s="1064"/>
      <c r="C5" s="1064"/>
      <c r="D5" s="1064"/>
      <c r="E5" s="1064"/>
      <c r="F5" s="1064"/>
      <c r="G5" s="1064"/>
      <c r="H5" s="1064"/>
      <c r="I5" s="1064"/>
      <c r="J5" s="1064"/>
      <c r="K5" s="1064"/>
      <c r="L5" s="1064"/>
      <c r="M5" s="1064"/>
      <c r="N5" s="1064"/>
      <c r="O5" s="1064"/>
      <c r="P5" s="1064"/>
      <c r="Q5" s="10"/>
      <c r="R5" s="10"/>
    </row>
    <row r="6" spans="1:18" ht="6.9" customHeight="1">
      <c r="A6" s="1065" t="s">
        <v>89</v>
      </c>
      <c r="B6" s="1065"/>
      <c r="C6" s="1065"/>
      <c r="D6" s="1065"/>
      <c r="E6" s="1065"/>
      <c r="F6" s="1065"/>
      <c r="G6" s="1065"/>
      <c r="H6" s="1065"/>
      <c r="I6" s="1065"/>
      <c r="J6" s="1065"/>
      <c r="K6" s="1065"/>
      <c r="L6" s="1065"/>
      <c r="M6" s="1065"/>
      <c r="N6" s="1065"/>
      <c r="O6" s="1065"/>
      <c r="P6" s="1065"/>
      <c r="Q6" s="10"/>
      <c r="R6" s="10"/>
    </row>
    <row r="7" spans="1:18" ht="6.9" customHeight="1">
      <c r="A7" s="1065"/>
      <c r="B7" s="1065"/>
      <c r="C7" s="1065"/>
      <c r="D7" s="1065"/>
      <c r="E7" s="1065"/>
      <c r="F7" s="1065"/>
      <c r="G7" s="1065"/>
      <c r="H7" s="1065"/>
      <c r="I7" s="1065"/>
      <c r="J7" s="1065"/>
      <c r="K7" s="1065"/>
      <c r="L7" s="1065"/>
      <c r="M7" s="1065"/>
      <c r="N7" s="1065"/>
      <c r="O7" s="1065"/>
      <c r="P7" s="761"/>
      <c r="Q7" s="10"/>
      <c r="R7" s="10"/>
    </row>
    <row r="8" spans="1:18" ht="21" customHeight="1">
      <c r="A8" s="1085" t="s">
        <v>270</v>
      </c>
      <c r="B8" s="1085"/>
      <c r="C8" s="1085"/>
      <c r="D8" s="1085"/>
      <c r="E8" s="1085"/>
      <c r="F8" s="1085"/>
      <c r="G8" s="1085"/>
      <c r="H8" s="1085"/>
      <c r="I8" s="1085"/>
      <c r="J8" s="1085"/>
      <c r="K8" s="1085"/>
      <c r="L8" s="1085"/>
      <c r="M8" s="1085"/>
      <c r="N8" s="1085"/>
      <c r="O8" s="1085"/>
      <c r="P8" s="1085"/>
      <c r="Q8" s="10"/>
      <c r="R8" s="10"/>
    </row>
    <row r="9" spans="1:18" ht="5.0999999999999996" customHeight="1">
      <c r="A9" s="20"/>
      <c r="B9" s="67"/>
      <c r="C9" s="19"/>
      <c r="D9" s="20"/>
      <c r="E9" s="18"/>
      <c r="F9" s="18"/>
      <c r="G9" s="18"/>
      <c r="H9" s="18"/>
      <c r="I9" s="18"/>
      <c r="J9" s="18"/>
      <c r="K9" s="18"/>
      <c r="L9" s="18"/>
      <c r="M9" s="18"/>
      <c r="N9" s="32"/>
      <c r="O9" s="18"/>
      <c r="P9" s="19"/>
      <c r="Q9" s="27"/>
      <c r="R9" s="10"/>
    </row>
    <row r="10" spans="1:18" ht="18" customHeight="1">
      <c r="A10" s="27"/>
      <c r="B10" s="1007" t="s">
        <v>0</v>
      </c>
      <c r="C10" s="29"/>
      <c r="D10" s="13"/>
      <c r="E10" s="1066" t="s">
        <v>277</v>
      </c>
      <c r="F10" s="12"/>
      <c r="G10" s="1069" t="s">
        <v>3</v>
      </c>
      <c r="H10" s="1070"/>
      <c r="I10" s="1070"/>
      <c r="J10" s="1070"/>
      <c r="K10" s="1070"/>
      <c r="L10" s="1070"/>
      <c r="M10" s="1071"/>
      <c r="N10" s="33"/>
      <c r="O10" s="1066" t="s">
        <v>19</v>
      </c>
      <c r="P10" s="34"/>
      <c r="Q10" s="13"/>
      <c r="R10" s="10"/>
    </row>
    <row r="11" spans="1:18" ht="18" customHeight="1">
      <c r="A11" s="27"/>
      <c r="B11" s="1008"/>
      <c r="C11" s="29"/>
      <c r="D11" s="13"/>
      <c r="E11" s="1067"/>
      <c r="F11" s="12"/>
      <c r="G11" s="1072">
        <v>1</v>
      </c>
      <c r="H11" s="1072">
        <v>2</v>
      </c>
      <c r="I11" s="1072">
        <v>3</v>
      </c>
      <c r="J11" s="1072">
        <v>4</v>
      </c>
      <c r="K11" s="1072">
        <v>5</v>
      </c>
      <c r="L11" s="1072">
        <v>6</v>
      </c>
      <c r="M11" s="1072">
        <v>7</v>
      </c>
      <c r="N11" s="748"/>
      <c r="O11" s="1067"/>
      <c r="P11" s="34"/>
      <c r="Q11" s="13"/>
      <c r="R11" s="10"/>
    </row>
    <row r="12" spans="1:18" ht="5.0999999999999996" customHeight="1">
      <c r="A12" s="27"/>
      <c r="B12" s="1009"/>
      <c r="C12" s="29"/>
      <c r="D12" s="13"/>
      <c r="E12" s="1068"/>
      <c r="F12" s="12"/>
      <c r="G12" s="1073"/>
      <c r="H12" s="1073"/>
      <c r="I12" s="1073"/>
      <c r="J12" s="1073"/>
      <c r="K12" s="1073"/>
      <c r="L12" s="1073"/>
      <c r="M12" s="1073"/>
      <c r="N12" s="14"/>
      <c r="O12" s="1068"/>
      <c r="P12" s="34"/>
      <c r="Q12" s="13"/>
      <c r="R12" s="10"/>
    </row>
    <row r="13" spans="1:18" ht="4.5" customHeight="1">
      <c r="A13" s="25"/>
      <c r="B13" s="68"/>
      <c r="C13" s="17"/>
      <c r="D13" s="16"/>
      <c r="E13" s="76"/>
      <c r="F13" s="36"/>
      <c r="G13" s="1086"/>
      <c r="H13" s="1087"/>
      <c r="I13" s="1087"/>
      <c r="J13" s="1087"/>
      <c r="K13" s="1087"/>
      <c r="L13" s="1087"/>
      <c r="M13" s="1088"/>
      <c r="N13" s="751"/>
      <c r="O13" s="752"/>
      <c r="P13" s="55"/>
      <c r="Q13" s="13"/>
      <c r="R13" s="10"/>
    </row>
    <row r="14" spans="1:18" ht="18" customHeight="1">
      <c r="A14" s="25"/>
      <c r="B14" s="68">
        <v>1</v>
      </c>
      <c r="C14" s="17"/>
      <c r="D14" s="16"/>
      <c r="E14" s="41" t="s">
        <v>288</v>
      </c>
      <c r="F14" s="36"/>
      <c r="G14" s="62"/>
      <c r="H14" s="421"/>
      <c r="I14" s="421"/>
      <c r="J14" s="421"/>
      <c r="K14" s="421"/>
      <c r="L14" s="421"/>
      <c r="M14" s="421"/>
      <c r="N14" s="752"/>
      <c r="O14" s="752"/>
      <c r="P14" s="55"/>
      <c r="Q14" s="13"/>
      <c r="R14" s="10"/>
    </row>
    <row r="15" spans="1:18" ht="18" customHeight="1">
      <c r="A15" s="25"/>
      <c r="B15" s="68">
        <v>2</v>
      </c>
      <c r="C15" s="17"/>
      <c r="D15" s="16"/>
      <c r="E15" s="419" t="s">
        <v>177</v>
      </c>
      <c r="F15" s="36"/>
      <c r="G15" s="1060" t="s">
        <v>437</v>
      </c>
      <c r="H15" s="1061"/>
      <c r="I15" s="1061"/>
      <c r="J15" s="1061"/>
      <c r="K15" s="1061"/>
      <c r="L15" s="1061"/>
      <c r="M15" s="1062"/>
      <c r="N15" s="752"/>
      <c r="O15" s="752">
        <v>171</v>
      </c>
      <c r="P15" s="55"/>
      <c r="Q15" s="13"/>
      <c r="R15" s="10"/>
    </row>
    <row r="16" spans="1:18" ht="18" customHeight="1">
      <c r="A16" s="25"/>
      <c r="B16" s="68">
        <v>3</v>
      </c>
      <c r="C16" s="17"/>
      <c r="D16" s="16"/>
      <c r="E16" s="419" t="s">
        <v>178</v>
      </c>
      <c r="F16" s="36"/>
      <c r="G16" s="1060" t="s">
        <v>437</v>
      </c>
      <c r="H16" s="1061"/>
      <c r="I16" s="1061"/>
      <c r="J16" s="1061"/>
      <c r="K16" s="1061"/>
      <c r="L16" s="1061"/>
      <c r="M16" s="1062"/>
      <c r="N16" s="752"/>
      <c r="O16" s="425">
        <v>55</v>
      </c>
      <c r="P16" s="55"/>
      <c r="Q16" s="13"/>
      <c r="R16" s="10"/>
    </row>
    <row r="17" spans="1:18" ht="18" customHeight="1">
      <c r="A17" s="25"/>
      <c r="B17" s="68">
        <v>4</v>
      </c>
      <c r="C17" s="17"/>
      <c r="D17" s="16"/>
      <c r="E17" s="420" t="s">
        <v>20</v>
      </c>
      <c r="F17" s="36"/>
      <c r="G17" s="422"/>
      <c r="H17" s="423"/>
      <c r="I17" s="423"/>
      <c r="J17" s="423"/>
      <c r="K17" s="423"/>
      <c r="L17" s="423"/>
      <c r="M17" s="423"/>
      <c r="N17" s="752"/>
      <c r="O17" s="752">
        <f>SUM(O15:O16)</f>
        <v>226</v>
      </c>
      <c r="P17" s="55"/>
      <c r="Q17" s="13"/>
      <c r="R17" s="10"/>
    </row>
    <row r="18" spans="1:18" ht="18" customHeight="1">
      <c r="A18" s="25"/>
      <c r="B18" s="68">
        <v>5</v>
      </c>
      <c r="C18" s="17"/>
      <c r="D18" s="16"/>
      <c r="E18" s="76" t="s">
        <v>83</v>
      </c>
      <c r="F18" s="36"/>
      <c r="G18" s="422"/>
      <c r="H18" s="424"/>
      <c r="I18" s="424"/>
      <c r="J18" s="424"/>
      <c r="K18" s="424"/>
      <c r="L18" s="424"/>
      <c r="M18" s="424"/>
      <c r="N18" s="752"/>
      <c r="O18" s="752"/>
      <c r="P18" s="55"/>
      <c r="Q18" s="13"/>
      <c r="R18" s="10"/>
    </row>
    <row r="19" spans="1:18" ht="18" customHeight="1">
      <c r="A19" s="25"/>
      <c r="B19" s="68">
        <v>6</v>
      </c>
      <c r="C19" s="17"/>
      <c r="D19" s="16"/>
      <c r="E19" s="419" t="s">
        <v>177</v>
      </c>
      <c r="F19" s="36"/>
      <c r="G19" s="422">
        <v>16</v>
      </c>
      <c r="H19" s="424">
        <v>44</v>
      </c>
      <c r="I19" s="424">
        <v>66</v>
      </c>
      <c r="J19" s="424">
        <v>22</v>
      </c>
      <c r="K19" s="424">
        <v>31</v>
      </c>
      <c r="L19" s="424">
        <v>11</v>
      </c>
      <c r="M19" s="424">
        <v>1</v>
      </c>
      <c r="N19" s="752"/>
      <c r="O19" s="752">
        <f>SUM(G19:M19)</f>
        <v>191</v>
      </c>
      <c r="P19" s="55"/>
      <c r="Q19" s="13"/>
      <c r="R19" s="10"/>
    </row>
    <row r="20" spans="1:18" ht="18" customHeight="1">
      <c r="A20" s="25"/>
      <c r="B20" s="68">
        <v>7</v>
      </c>
      <c r="C20" s="17"/>
      <c r="D20" s="16"/>
      <c r="E20" s="419" t="s">
        <v>178</v>
      </c>
      <c r="F20" s="36"/>
      <c r="G20" s="691">
        <v>2</v>
      </c>
      <c r="H20" s="692">
        <v>0</v>
      </c>
      <c r="I20" s="692">
        <v>2</v>
      </c>
      <c r="J20" s="692">
        <v>2</v>
      </c>
      <c r="K20" s="692">
        <v>1</v>
      </c>
      <c r="L20" s="692">
        <v>6</v>
      </c>
      <c r="M20" s="692">
        <v>9</v>
      </c>
      <c r="N20" s="752"/>
      <c r="O20" s="425">
        <f>SUM(G20:M20)</f>
        <v>22</v>
      </c>
      <c r="P20" s="55"/>
      <c r="Q20" s="13"/>
      <c r="R20" s="10"/>
    </row>
    <row r="21" spans="1:18" ht="18" customHeight="1">
      <c r="A21" s="25"/>
      <c r="B21" s="68">
        <v>8</v>
      </c>
      <c r="C21" s="17"/>
      <c r="D21" s="16"/>
      <c r="E21" s="420" t="s">
        <v>20</v>
      </c>
      <c r="F21" s="36"/>
      <c r="G21" s="422">
        <f>SUM(G19:G20)</f>
        <v>18</v>
      </c>
      <c r="H21" s="422">
        <f t="shared" ref="H21:N21" si="0">SUM(H19:H20)</f>
        <v>44</v>
      </c>
      <c r="I21" s="422">
        <f t="shared" si="0"/>
        <v>68</v>
      </c>
      <c r="J21" s="422">
        <f t="shared" si="0"/>
        <v>24</v>
      </c>
      <c r="K21" s="422">
        <f t="shared" si="0"/>
        <v>32</v>
      </c>
      <c r="L21" s="422">
        <f t="shared" si="0"/>
        <v>17</v>
      </c>
      <c r="M21" s="422">
        <f t="shared" si="0"/>
        <v>10</v>
      </c>
      <c r="N21" s="422">
        <f t="shared" si="0"/>
        <v>0</v>
      </c>
      <c r="O21" s="752">
        <f>SUM(G21:M21)</f>
        <v>213</v>
      </c>
      <c r="P21" s="55"/>
      <c r="Q21" s="13"/>
      <c r="R21" s="10"/>
    </row>
    <row r="22" spans="1:18" ht="4.5" customHeight="1">
      <c r="A22" s="49"/>
      <c r="B22" s="69"/>
      <c r="C22" s="45"/>
      <c r="D22" s="766"/>
      <c r="E22" s="41"/>
      <c r="F22" s="766"/>
      <c r="G22" s="752"/>
      <c r="H22" s="752"/>
      <c r="I22" s="752"/>
      <c r="J22" s="752"/>
      <c r="K22" s="752"/>
      <c r="L22" s="752"/>
      <c r="M22" s="752"/>
      <c r="N22" s="40"/>
      <c r="O22" s="40"/>
      <c r="P22" s="767"/>
      <c r="Q22" s="13"/>
      <c r="R22" s="10"/>
    </row>
    <row r="23" spans="1:18" ht="19.8" customHeight="1">
      <c r="A23" s="28"/>
      <c r="B23" s="1063" t="s">
        <v>438</v>
      </c>
      <c r="C23" s="1063"/>
      <c r="D23" s="1063"/>
      <c r="E23" s="1063"/>
      <c r="F23" s="1063"/>
      <c r="G23" s="1063"/>
      <c r="H23" s="1063"/>
      <c r="I23" s="1063"/>
      <c r="J23" s="1063"/>
      <c r="K23" s="1063"/>
      <c r="L23" s="1063"/>
      <c r="M23" s="1063"/>
      <c r="N23" s="57"/>
      <c r="O23" s="57"/>
      <c r="P23" s="12"/>
      <c r="Q23" s="12"/>
      <c r="R23" s="10"/>
    </row>
    <row r="24" spans="1:18" ht="13.5" customHeight="1">
      <c r="A24" s="28"/>
      <c r="B24" s="70"/>
      <c r="C24" s="28"/>
      <c r="D24" s="12"/>
      <c r="E24" s="58"/>
      <c r="F24" s="12"/>
      <c r="G24" s="57"/>
      <c r="H24" s="57"/>
      <c r="I24" s="57"/>
      <c r="J24" s="57"/>
      <c r="K24" s="57"/>
      <c r="L24" s="57"/>
      <c r="M24" s="57"/>
      <c r="N24" s="57"/>
      <c r="O24" s="57"/>
      <c r="P24" s="12"/>
      <c r="Q24" s="12"/>
      <c r="R24" s="10"/>
    </row>
    <row r="25" spans="1:18" ht="18" hidden="1" customHeight="1">
      <c r="A25" s="1089" t="s">
        <v>91</v>
      </c>
      <c r="B25" s="1089"/>
      <c r="C25" s="1089"/>
      <c r="D25" s="1089"/>
      <c r="E25" s="1089"/>
      <c r="F25" s="1089"/>
      <c r="G25" s="1089"/>
      <c r="H25" s="1089"/>
      <c r="I25" s="1089"/>
      <c r="J25" s="1089"/>
      <c r="K25" s="1089"/>
      <c r="L25" s="1089"/>
      <c r="M25" s="1089"/>
      <c r="N25" s="1089"/>
      <c r="O25" s="1089"/>
      <c r="P25" s="1089"/>
      <c r="Q25" s="10"/>
      <c r="R25" s="10"/>
    </row>
    <row r="26" spans="1:18" ht="5.0999999999999996" hidden="1" customHeight="1">
      <c r="A26" s="20"/>
      <c r="B26" s="67"/>
      <c r="C26" s="19"/>
      <c r="D26" s="20"/>
      <c r="E26" s="18"/>
      <c r="F26" s="18"/>
      <c r="G26" s="18"/>
      <c r="H26" s="18"/>
      <c r="I26" s="18"/>
      <c r="J26" s="18"/>
      <c r="K26" s="18"/>
      <c r="L26" s="18"/>
      <c r="M26" s="18"/>
      <c r="N26" s="142"/>
      <c r="O26" s="28"/>
      <c r="P26" s="28"/>
      <c r="Q26" s="28"/>
      <c r="R26" s="28"/>
    </row>
    <row r="27" spans="1:18" ht="18" hidden="1" customHeight="1">
      <c r="A27" s="27"/>
      <c r="B27" s="1090" t="s">
        <v>0</v>
      </c>
      <c r="C27" s="29"/>
      <c r="D27" s="13"/>
      <c r="E27" s="1076" t="s">
        <v>14</v>
      </c>
      <c r="F27" s="12"/>
      <c r="G27" s="1079" t="s">
        <v>3</v>
      </c>
      <c r="H27" s="1080"/>
      <c r="I27" s="1080"/>
      <c r="J27" s="1080"/>
      <c r="K27" s="1080"/>
      <c r="L27" s="1080"/>
      <c r="M27" s="1081"/>
      <c r="N27" s="749"/>
      <c r="O27" s="1082"/>
      <c r="P27" s="12"/>
      <c r="Q27" s="12"/>
      <c r="R27" s="28"/>
    </row>
    <row r="28" spans="1:18" ht="18" hidden="1" customHeight="1">
      <c r="A28" s="27"/>
      <c r="B28" s="1091"/>
      <c r="C28" s="29"/>
      <c r="D28" s="13"/>
      <c r="E28" s="1077"/>
      <c r="F28" s="12"/>
      <c r="G28" s="1083">
        <v>1</v>
      </c>
      <c r="H28" s="1083">
        <v>2</v>
      </c>
      <c r="I28" s="1083">
        <v>3</v>
      </c>
      <c r="J28" s="1083">
        <v>4</v>
      </c>
      <c r="K28" s="1083">
        <v>5</v>
      </c>
      <c r="L28" s="1083">
        <v>6</v>
      </c>
      <c r="M28" s="1083">
        <v>7</v>
      </c>
      <c r="N28" s="749"/>
      <c r="O28" s="1082"/>
      <c r="P28" s="12"/>
      <c r="Q28" s="12"/>
      <c r="R28" s="28"/>
    </row>
    <row r="29" spans="1:18" ht="5.0999999999999996" hidden="1" customHeight="1">
      <c r="A29" s="27"/>
      <c r="B29" s="1092"/>
      <c r="C29" s="29"/>
      <c r="D29" s="13"/>
      <c r="E29" s="1078"/>
      <c r="F29" s="12"/>
      <c r="G29" s="1084"/>
      <c r="H29" s="1084"/>
      <c r="I29" s="1084"/>
      <c r="J29" s="1084"/>
      <c r="K29" s="1084"/>
      <c r="L29" s="1084"/>
      <c r="M29" s="1084"/>
      <c r="N29" s="61"/>
      <c r="O29" s="1082"/>
      <c r="P29" s="12"/>
      <c r="Q29" s="12"/>
      <c r="R29" s="28"/>
    </row>
    <row r="30" spans="1:18" ht="4.5" hidden="1" customHeight="1">
      <c r="A30" s="25"/>
      <c r="B30" s="68"/>
      <c r="C30" s="17"/>
      <c r="D30" s="16"/>
      <c r="E30" s="76"/>
      <c r="F30" s="36"/>
      <c r="G30" s="1086"/>
      <c r="H30" s="1087"/>
      <c r="I30" s="1087"/>
      <c r="J30" s="1087"/>
      <c r="K30" s="1087"/>
      <c r="L30" s="1087"/>
      <c r="M30" s="1088"/>
      <c r="N30" s="266"/>
      <c r="O30" s="57"/>
      <c r="P30" s="12"/>
      <c r="Q30" s="12"/>
      <c r="R30" s="28"/>
    </row>
    <row r="31" spans="1:18" ht="18" hidden="1" customHeight="1">
      <c r="A31" s="25"/>
      <c r="B31" s="68">
        <v>6</v>
      </c>
      <c r="C31" s="24"/>
      <c r="D31" s="16"/>
      <c r="E31" s="41" t="s">
        <v>92</v>
      </c>
      <c r="F31" s="36"/>
      <c r="G31" s="267"/>
      <c r="H31" s="268"/>
      <c r="I31" s="268"/>
      <c r="J31" s="268"/>
      <c r="K31" s="268"/>
      <c r="L31" s="268"/>
      <c r="M31" s="269"/>
      <c r="N31" s="243"/>
      <c r="O31" s="57"/>
      <c r="P31" s="12"/>
      <c r="Q31" s="12"/>
      <c r="R31" s="10"/>
    </row>
    <row r="32" spans="1:18" ht="18" hidden="1" customHeight="1">
      <c r="A32" s="25"/>
      <c r="B32" s="68">
        <v>7</v>
      </c>
      <c r="C32" s="24"/>
      <c r="D32" s="16"/>
      <c r="E32" s="76" t="s">
        <v>83</v>
      </c>
      <c r="F32" s="36"/>
      <c r="G32" s="261"/>
      <c r="H32" s="244"/>
      <c r="I32" s="244"/>
      <c r="J32" s="244"/>
      <c r="K32" s="244"/>
      <c r="L32" s="244"/>
      <c r="M32" s="262"/>
      <c r="N32" s="243"/>
      <c r="O32" s="57"/>
      <c r="P32" s="12"/>
      <c r="Q32" s="12"/>
      <c r="R32" s="10"/>
    </row>
    <row r="33" spans="1:18" ht="18" hidden="1" customHeight="1">
      <c r="A33" s="25"/>
      <c r="B33" s="68">
        <v>8</v>
      </c>
      <c r="C33" s="24"/>
      <c r="D33" s="16"/>
      <c r="E33" s="76" t="s">
        <v>93</v>
      </c>
      <c r="F33" s="36"/>
      <c r="G33" s="261"/>
      <c r="H33" s="244"/>
      <c r="I33" s="244"/>
      <c r="J33" s="244"/>
      <c r="K33" s="244"/>
      <c r="L33" s="244"/>
      <c r="M33" s="262"/>
      <c r="N33" s="243"/>
      <c r="O33" s="57"/>
      <c r="P33" s="12"/>
      <c r="Q33" s="12"/>
      <c r="R33" s="10"/>
    </row>
    <row r="34" spans="1:18" ht="18" hidden="1" customHeight="1">
      <c r="A34" s="25"/>
      <c r="B34" s="68">
        <v>9</v>
      </c>
      <c r="C34" s="24"/>
      <c r="D34" s="16"/>
      <c r="E34" s="76" t="s">
        <v>78</v>
      </c>
      <c r="F34" s="36"/>
      <c r="G34" s="261"/>
      <c r="H34" s="244"/>
      <c r="I34" s="244"/>
      <c r="J34" s="244"/>
      <c r="K34" s="244"/>
      <c r="L34" s="244"/>
      <c r="M34" s="262"/>
      <c r="N34" s="243"/>
      <c r="O34" s="57"/>
      <c r="P34" s="12"/>
      <c r="Q34" s="12"/>
      <c r="R34" s="10"/>
    </row>
    <row r="35" spans="1:18" ht="18" hidden="1" customHeight="1">
      <c r="A35" s="49"/>
      <c r="B35" s="69">
        <v>10</v>
      </c>
      <c r="C35" s="50"/>
      <c r="D35" s="15"/>
      <c r="E35" s="41" t="s">
        <v>78</v>
      </c>
      <c r="F35" s="766"/>
      <c r="G35" s="263"/>
      <c r="H35" s="264"/>
      <c r="I35" s="264"/>
      <c r="J35" s="264"/>
      <c r="K35" s="264"/>
      <c r="L35" s="264"/>
      <c r="M35" s="265"/>
      <c r="N35" s="243"/>
      <c r="O35" s="57"/>
      <c r="P35" s="12"/>
      <c r="Q35" s="12"/>
      <c r="R35" s="28"/>
    </row>
    <row r="36" spans="1:18" ht="4.5" hidden="1" customHeight="1">
      <c r="A36" s="49"/>
      <c r="B36" s="69"/>
      <c r="C36" s="45"/>
      <c r="D36" s="766"/>
      <c r="E36" s="41"/>
      <c r="F36" s="766"/>
      <c r="G36" s="752"/>
      <c r="H36" s="752"/>
      <c r="I36" s="752"/>
      <c r="J36" s="752"/>
      <c r="K36" s="752"/>
      <c r="L36" s="752"/>
      <c r="M36" s="752"/>
      <c r="N36" s="753"/>
      <c r="O36" s="57"/>
      <c r="P36" s="12"/>
      <c r="Q36" s="12"/>
      <c r="R36" s="28"/>
    </row>
    <row r="37" spans="1:18" ht="12.75" hidden="1" customHeight="1">
      <c r="A37" s="369"/>
      <c r="B37" s="370"/>
      <c r="C37" s="369"/>
      <c r="D37" s="369"/>
      <c r="E37" s="369"/>
      <c r="F37" s="369"/>
      <c r="G37" s="369"/>
      <c r="H37" s="369"/>
      <c r="I37" s="369"/>
      <c r="J37" s="369"/>
      <c r="K37" s="369"/>
      <c r="L37" s="369"/>
      <c r="M37" s="369"/>
      <c r="N37" s="369"/>
      <c r="O37" s="371"/>
      <c r="P37" s="371"/>
      <c r="Q37" s="5"/>
      <c r="R37" s="5"/>
    </row>
    <row r="38" spans="1:18" ht="24" customHeight="1">
      <c r="A38" s="1085" t="s">
        <v>269</v>
      </c>
      <c r="B38" s="1085"/>
      <c r="C38" s="1085"/>
      <c r="D38" s="1085"/>
      <c r="E38" s="1085"/>
      <c r="F38" s="1085"/>
      <c r="G38" s="1085"/>
      <c r="H38" s="1085"/>
      <c r="I38" s="1085"/>
      <c r="J38" s="1085"/>
      <c r="K38" s="1085"/>
      <c r="L38" s="1085"/>
      <c r="M38" s="1085"/>
      <c r="N38" s="1085"/>
      <c r="O38" s="371"/>
      <c r="P38" s="371"/>
      <c r="Q38" s="5"/>
      <c r="R38" s="5"/>
    </row>
    <row r="39" spans="1:18" ht="6.9" customHeight="1">
      <c r="A39" s="20"/>
      <c r="B39" s="67"/>
      <c r="C39" s="19"/>
      <c r="D39" s="20"/>
      <c r="E39" s="18"/>
      <c r="F39" s="18"/>
      <c r="G39" s="18"/>
      <c r="H39" s="18"/>
      <c r="I39" s="18"/>
      <c r="J39" s="18"/>
      <c r="K39" s="18"/>
      <c r="L39" s="18"/>
      <c r="M39" s="18"/>
      <c r="N39" s="372"/>
      <c r="O39" s="369"/>
      <c r="P39" s="369"/>
    </row>
    <row r="40" spans="1:18" ht="16.5" customHeight="1">
      <c r="A40" s="27"/>
      <c r="B40" s="1007" t="s">
        <v>0</v>
      </c>
      <c r="C40" s="29"/>
      <c r="D40" s="13"/>
      <c r="E40" s="1066" t="s">
        <v>277</v>
      </c>
      <c r="F40" s="12"/>
      <c r="G40" s="1069" t="s">
        <v>3</v>
      </c>
      <c r="H40" s="1070"/>
      <c r="I40" s="1070"/>
      <c r="J40" s="1070"/>
      <c r="K40" s="1070"/>
      <c r="L40" s="1070"/>
      <c r="M40" s="1071"/>
      <c r="N40" s="373"/>
      <c r="O40" s="369"/>
      <c r="P40" s="369"/>
    </row>
    <row r="41" spans="1:18">
      <c r="A41" s="27"/>
      <c r="B41" s="1008"/>
      <c r="C41" s="29"/>
      <c r="D41" s="13"/>
      <c r="E41" s="1067"/>
      <c r="F41" s="12"/>
      <c r="G41" s="1072">
        <v>1</v>
      </c>
      <c r="H41" s="1072">
        <v>2</v>
      </c>
      <c r="I41" s="1072">
        <v>3</v>
      </c>
      <c r="J41" s="1072">
        <v>4</v>
      </c>
      <c r="K41" s="1072">
        <v>5</v>
      </c>
      <c r="L41" s="1072">
        <v>6</v>
      </c>
      <c r="M41" s="1072">
        <v>7</v>
      </c>
      <c r="N41" s="373"/>
      <c r="O41" s="369"/>
      <c r="P41" s="369"/>
    </row>
    <row r="42" spans="1:18" ht="15.75" customHeight="1">
      <c r="A42" s="27"/>
      <c r="B42" s="1009"/>
      <c r="C42" s="29"/>
      <c r="D42" s="13"/>
      <c r="E42" s="1068"/>
      <c r="F42" s="12"/>
      <c r="G42" s="1073"/>
      <c r="H42" s="1073"/>
      <c r="I42" s="1073"/>
      <c r="J42" s="1073"/>
      <c r="K42" s="1073"/>
      <c r="L42" s="1073"/>
      <c r="M42" s="1073"/>
      <c r="N42" s="373"/>
      <c r="O42" s="369"/>
      <c r="P42" s="369"/>
    </row>
    <row r="43" spans="1:18" ht="6.9" customHeight="1">
      <c r="A43" s="25"/>
      <c r="B43" s="68"/>
      <c r="C43" s="17"/>
      <c r="D43" s="16"/>
      <c r="E43" s="76"/>
      <c r="F43" s="36"/>
      <c r="G43" s="1086"/>
      <c r="H43" s="1087"/>
      <c r="I43" s="1087"/>
      <c r="J43" s="1087"/>
      <c r="K43" s="1087"/>
      <c r="L43" s="1087"/>
      <c r="M43" s="1088"/>
      <c r="N43" s="373"/>
      <c r="O43" s="369"/>
      <c r="P43" s="369"/>
    </row>
    <row r="44" spans="1:18">
      <c r="A44" s="25"/>
      <c r="B44" s="68">
        <v>9</v>
      </c>
      <c r="C44" s="17"/>
      <c r="D44" s="16"/>
      <c r="E44" s="41" t="s">
        <v>439</v>
      </c>
      <c r="F44" s="36"/>
      <c r="G44" s="1093" t="s">
        <v>431</v>
      </c>
      <c r="H44" s="1094"/>
      <c r="I44" s="1094"/>
      <c r="J44" s="1094"/>
      <c r="K44" s="1094"/>
      <c r="L44" s="1094"/>
      <c r="M44" s="1095"/>
      <c r="N44" s="373"/>
      <c r="O44" s="369"/>
      <c r="P44" s="369"/>
    </row>
    <row r="45" spans="1:18">
      <c r="A45" s="25"/>
      <c r="B45" s="68">
        <v>10</v>
      </c>
      <c r="C45" s="17"/>
      <c r="D45" s="16"/>
      <c r="E45" s="76" t="s">
        <v>440</v>
      </c>
      <c r="F45" s="36"/>
      <c r="G45" s="375">
        <v>30.27</v>
      </c>
      <c r="H45" s="376">
        <v>48.44</v>
      </c>
      <c r="I45" s="376">
        <v>66.62</v>
      </c>
      <c r="J45" s="376">
        <v>84.76</v>
      </c>
      <c r="K45" s="376">
        <v>102.56</v>
      </c>
      <c r="L45" s="376">
        <v>121.09</v>
      </c>
      <c r="M45" s="376">
        <v>139.26</v>
      </c>
      <c r="N45" s="373"/>
      <c r="O45" s="369"/>
      <c r="P45" s="369"/>
    </row>
    <row r="46" spans="1:18" ht="6.9" customHeight="1">
      <c r="A46" s="49"/>
      <c r="B46" s="69"/>
      <c r="C46" s="45"/>
      <c r="D46" s="766"/>
      <c r="E46" s="41"/>
      <c r="F46" s="766"/>
      <c r="G46" s="752"/>
      <c r="H46" s="752"/>
      <c r="I46" s="752"/>
      <c r="J46" s="752"/>
      <c r="K46" s="752"/>
      <c r="L46" s="752"/>
      <c r="M46" s="752"/>
      <c r="N46" s="374"/>
      <c r="O46" s="369"/>
      <c r="P46" s="369"/>
    </row>
    <row r="47" spans="1:18" ht="19.5" customHeight="1">
      <c r="A47" s="28"/>
      <c r="B47" s="1063" t="s">
        <v>441</v>
      </c>
      <c r="C47" s="1063"/>
      <c r="D47" s="1063"/>
      <c r="E47" s="1063"/>
      <c r="F47" s="1063"/>
      <c r="G47" s="1063"/>
      <c r="H47" s="1063"/>
      <c r="I47" s="1063"/>
      <c r="J47" s="1063"/>
      <c r="K47" s="1063"/>
      <c r="L47" s="1063"/>
      <c r="M47" s="1063"/>
      <c r="N47" s="910"/>
      <c r="O47" s="910"/>
      <c r="P47" s="910"/>
      <c r="Q47" s="910"/>
      <c r="R47" s="910"/>
    </row>
    <row r="48" spans="1:18" ht="18.75" customHeight="1">
      <c r="A48" s="369"/>
      <c r="B48" s="1096" t="s">
        <v>442</v>
      </c>
      <c r="C48" s="1096"/>
      <c r="D48" s="1096"/>
      <c r="E48" s="1096"/>
      <c r="F48" s="1096"/>
      <c r="G48" s="1096"/>
      <c r="H48" s="1096"/>
      <c r="I48" s="1096"/>
      <c r="J48" s="1096"/>
      <c r="K48" s="1096"/>
      <c r="L48" s="1096"/>
      <c r="M48" s="1096"/>
      <c r="N48" s="909"/>
      <c r="O48" s="909"/>
      <c r="P48" s="909"/>
      <c r="Q48" s="909"/>
      <c r="R48" s="909"/>
    </row>
    <row r="49" spans="1:16" ht="27.6" customHeight="1">
      <c r="A49" s="1085" t="s">
        <v>271</v>
      </c>
      <c r="B49" s="1085"/>
      <c r="C49" s="1085"/>
      <c r="D49" s="1085"/>
      <c r="E49" s="1085"/>
      <c r="F49" s="1085"/>
      <c r="G49" s="1085"/>
      <c r="H49" s="1085"/>
      <c r="I49" s="1085"/>
      <c r="J49" s="1085"/>
      <c r="K49" s="1085"/>
      <c r="L49" s="1085"/>
      <c r="M49" s="1085"/>
      <c r="N49" s="1085"/>
      <c r="O49" s="1085"/>
      <c r="P49" s="1085"/>
    </row>
    <row r="50" spans="1:16" ht="5.4" customHeight="1">
      <c r="A50" s="20"/>
      <c r="B50" s="67"/>
      <c r="C50" s="19"/>
      <c r="D50" s="20"/>
      <c r="E50" s="18"/>
      <c r="F50" s="18"/>
      <c r="G50" s="18"/>
      <c r="H50" s="18"/>
      <c r="I50" s="18"/>
      <c r="J50" s="18"/>
      <c r="K50" s="18"/>
      <c r="L50" s="18"/>
      <c r="M50" s="18"/>
      <c r="N50" s="32"/>
      <c r="O50" s="18"/>
      <c r="P50" s="19"/>
    </row>
    <row r="51" spans="1:16">
      <c r="A51" s="27"/>
      <c r="B51" s="1007" t="s">
        <v>0</v>
      </c>
      <c r="C51" s="29"/>
      <c r="D51" s="13"/>
      <c r="E51" s="1066" t="s">
        <v>277</v>
      </c>
      <c r="F51" s="12"/>
      <c r="G51" s="1069" t="s">
        <v>3</v>
      </c>
      <c r="H51" s="1070"/>
      <c r="I51" s="1070"/>
      <c r="J51" s="1070"/>
      <c r="K51" s="1070"/>
      <c r="L51" s="1070"/>
      <c r="M51" s="1071"/>
      <c r="N51" s="33"/>
      <c r="O51" s="1066" t="s">
        <v>186</v>
      </c>
      <c r="P51" s="34"/>
    </row>
    <row r="52" spans="1:16">
      <c r="A52" s="27"/>
      <c r="B52" s="1008"/>
      <c r="C52" s="29"/>
      <c r="D52" s="13"/>
      <c r="E52" s="1067"/>
      <c r="F52" s="12"/>
      <c r="G52" s="1074">
        <v>1</v>
      </c>
      <c r="H52" s="1074">
        <v>2</v>
      </c>
      <c r="I52" s="1074">
        <v>3</v>
      </c>
      <c r="J52" s="1074">
        <v>4</v>
      </c>
      <c r="K52" s="1074">
        <v>5</v>
      </c>
      <c r="L52" s="1074">
        <v>6</v>
      </c>
      <c r="M52" s="1074">
        <v>7</v>
      </c>
      <c r="N52" s="748"/>
      <c r="O52" s="1067"/>
      <c r="P52" s="34"/>
    </row>
    <row r="53" spans="1:16">
      <c r="A53" s="27"/>
      <c r="B53" s="1009"/>
      <c r="C53" s="29"/>
      <c r="D53" s="13"/>
      <c r="E53" s="1068"/>
      <c r="F53" s="12"/>
      <c r="G53" s="1075"/>
      <c r="H53" s="1075"/>
      <c r="I53" s="1075"/>
      <c r="J53" s="1075"/>
      <c r="K53" s="1075"/>
      <c r="L53" s="1075"/>
      <c r="M53" s="1075"/>
      <c r="N53" s="14"/>
      <c r="O53" s="1068"/>
      <c r="P53" s="34"/>
    </row>
    <row r="54" spans="1:16" ht="5.4" customHeight="1">
      <c r="A54" s="25"/>
      <c r="B54" s="68"/>
      <c r="C54" s="17"/>
      <c r="D54" s="16"/>
      <c r="E54" s="76"/>
      <c r="F54" s="36"/>
      <c r="G54" s="1086"/>
      <c r="H54" s="1087"/>
      <c r="I54" s="1087"/>
      <c r="J54" s="1087"/>
      <c r="K54" s="1087"/>
      <c r="L54" s="1087"/>
      <c r="M54" s="1088"/>
      <c r="N54" s="751"/>
      <c r="O54" s="752"/>
      <c r="P54" s="55"/>
    </row>
    <row r="55" spans="1:16">
      <c r="A55" s="25"/>
      <c r="B55" s="68">
        <v>11</v>
      </c>
      <c r="C55" s="17"/>
      <c r="D55" s="16"/>
      <c r="E55" s="41" t="s">
        <v>288</v>
      </c>
      <c r="F55" s="36"/>
      <c r="G55" s="62"/>
      <c r="H55" s="421"/>
      <c r="I55" s="421"/>
      <c r="J55" s="421"/>
      <c r="K55" s="421"/>
      <c r="L55" s="421"/>
      <c r="M55" s="421"/>
      <c r="N55" s="752"/>
      <c r="O55" s="752"/>
      <c r="P55" s="55"/>
    </row>
    <row r="56" spans="1:16">
      <c r="A56" s="25"/>
      <c r="B56" s="68">
        <v>12</v>
      </c>
      <c r="C56" s="17"/>
      <c r="D56" s="16"/>
      <c r="E56" s="419" t="s">
        <v>177</v>
      </c>
      <c r="F56" s="36"/>
      <c r="G56" s="686"/>
      <c r="H56" s="686"/>
      <c r="I56" s="686"/>
      <c r="J56" s="686"/>
      <c r="K56" s="686"/>
      <c r="L56" s="686"/>
      <c r="M56" s="686"/>
      <c r="N56" s="687"/>
      <c r="O56" s="687">
        <f>ROUND(O15*7.23,0)</f>
        <v>1236</v>
      </c>
      <c r="P56" s="55"/>
    </row>
    <row r="57" spans="1:16" ht="17.399999999999999">
      <c r="A57" s="25"/>
      <c r="B57" s="68">
        <v>13</v>
      </c>
      <c r="C57" s="17"/>
      <c r="D57" s="16"/>
      <c r="E57" s="419" t="s">
        <v>178</v>
      </c>
      <c r="F57" s="36"/>
      <c r="G57" s="686"/>
      <c r="H57" s="686"/>
      <c r="I57" s="686"/>
      <c r="J57" s="686"/>
      <c r="K57" s="686"/>
      <c r="L57" s="686"/>
      <c r="M57" s="686"/>
      <c r="N57" s="687"/>
      <c r="O57" s="688">
        <f>ROUND(O16*7.23,0)</f>
        <v>398</v>
      </c>
      <c r="P57" s="55"/>
    </row>
    <row r="58" spans="1:16">
      <c r="A58" s="25"/>
      <c r="B58" s="68">
        <v>14</v>
      </c>
      <c r="C58" s="17"/>
      <c r="D58" s="16"/>
      <c r="E58" s="420" t="s">
        <v>20</v>
      </c>
      <c r="F58" s="36"/>
      <c r="G58" s="689"/>
      <c r="H58" s="690"/>
      <c r="I58" s="690"/>
      <c r="J58" s="690"/>
      <c r="K58" s="690"/>
      <c r="L58" s="690"/>
      <c r="M58" s="690"/>
      <c r="N58" s="687"/>
      <c r="O58" s="687">
        <f>SUM(O56:O57)</f>
        <v>1634</v>
      </c>
      <c r="P58" s="55"/>
    </row>
    <row r="59" spans="1:16">
      <c r="A59" s="25"/>
      <c r="B59" s="68">
        <v>15</v>
      </c>
      <c r="C59" s="17"/>
      <c r="D59" s="16"/>
      <c r="E59" s="76" t="s">
        <v>83</v>
      </c>
      <c r="F59" s="36"/>
      <c r="G59" s="689"/>
      <c r="H59" s="690"/>
      <c r="I59" s="690"/>
      <c r="J59" s="690"/>
      <c r="K59" s="690"/>
      <c r="L59" s="690"/>
      <c r="M59" s="690"/>
      <c r="N59" s="687"/>
      <c r="O59" s="687"/>
      <c r="P59" s="55"/>
    </row>
    <row r="60" spans="1:16">
      <c r="A60" s="25"/>
      <c r="B60" s="68">
        <v>16</v>
      </c>
      <c r="C60" s="17"/>
      <c r="D60" s="16"/>
      <c r="E60" s="419" t="s">
        <v>177</v>
      </c>
      <c r="F60" s="36"/>
      <c r="G60" s="689">
        <f t="shared" ref="G60:M61" si="1">ROUND(G19*G$45,0)</f>
        <v>484</v>
      </c>
      <c r="H60" s="689">
        <f t="shared" si="1"/>
        <v>2131</v>
      </c>
      <c r="I60" s="689">
        <f t="shared" si="1"/>
        <v>4397</v>
      </c>
      <c r="J60" s="689">
        <f t="shared" si="1"/>
        <v>1865</v>
      </c>
      <c r="K60" s="689">
        <f t="shared" si="1"/>
        <v>3179</v>
      </c>
      <c r="L60" s="689">
        <f t="shared" si="1"/>
        <v>1332</v>
      </c>
      <c r="M60" s="694">
        <f t="shared" si="1"/>
        <v>139</v>
      </c>
      <c r="N60" s="687"/>
      <c r="O60" s="687">
        <f>SUM(G60:M60)</f>
        <v>13527</v>
      </c>
      <c r="P60" s="55"/>
    </row>
    <row r="61" spans="1:16" ht="17.399999999999999">
      <c r="A61" s="25"/>
      <c r="B61" s="68">
        <v>17</v>
      </c>
      <c r="C61" s="17"/>
      <c r="D61" s="16"/>
      <c r="E61" s="419" t="s">
        <v>178</v>
      </c>
      <c r="F61" s="36"/>
      <c r="G61" s="693">
        <f t="shared" si="1"/>
        <v>61</v>
      </c>
      <c r="H61" s="693">
        <f t="shared" si="1"/>
        <v>0</v>
      </c>
      <c r="I61" s="693">
        <f t="shared" si="1"/>
        <v>133</v>
      </c>
      <c r="J61" s="693">
        <f t="shared" si="1"/>
        <v>170</v>
      </c>
      <c r="K61" s="693">
        <f t="shared" si="1"/>
        <v>103</v>
      </c>
      <c r="L61" s="693">
        <f t="shared" si="1"/>
        <v>727</v>
      </c>
      <c r="M61" s="699">
        <f t="shared" si="1"/>
        <v>1253</v>
      </c>
      <c r="N61" s="687"/>
      <c r="O61" s="688">
        <f>SUM(G61:M61)</f>
        <v>2447</v>
      </c>
      <c r="P61" s="55"/>
    </row>
    <row r="62" spans="1:16">
      <c r="A62" s="25"/>
      <c r="B62" s="68">
        <v>18</v>
      </c>
      <c r="C62" s="17"/>
      <c r="D62" s="16"/>
      <c r="E62" s="420" t="s">
        <v>20</v>
      </c>
      <c r="F62" s="36"/>
      <c r="G62" s="689">
        <f>SUM(G60:G61)</f>
        <v>545</v>
      </c>
      <c r="H62" s="689">
        <f t="shared" ref="H62:N62" si="2">SUM(H60:H61)</f>
        <v>2131</v>
      </c>
      <c r="I62" s="689">
        <f t="shared" si="2"/>
        <v>4530</v>
      </c>
      <c r="J62" s="689">
        <f t="shared" si="2"/>
        <v>2035</v>
      </c>
      <c r="K62" s="689">
        <f t="shared" si="2"/>
        <v>3282</v>
      </c>
      <c r="L62" s="689">
        <f t="shared" si="2"/>
        <v>2059</v>
      </c>
      <c r="M62" s="689">
        <f t="shared" si="2"/>
        <v>1392</v>
      </c>
      <c r="N62" s="689">
        <f t="shared" si="2"/>
        <v>0</v>
      </c>
      <c r="O62" s="687">
        <f>SUM(G62:M62)</f>
        <v>15974</v>
      </c>
      <c r="P62" s="55"/>
    </row>
    <row r="63" spans="1:16" ht="6" customHeight="1">
      <c r="A63" s="49"/>
      <c r="B63" s="69"/>
      <c r="C63" s="50"/>
      <c r="D63" s="36"/>
      <c r="E63" s="420"/>
      <c r="F63" s="36"/>
      <c r="G63" s="695"/>
      <c r="H63" s="695"/>
      <c r="I63" s="695"/>
      <c r="J63" s="695"/>
      <c r="K63" s="695"/>
      <c r="L63" s="695"/>
      <c r="M63" s="695"/>
      <c r="N63" s="695"/>
      <c r="O63" s="687"/>
      <c r="P63" s="55"/>
    </row>
    <row r="64" spans="1:16">
      <c r="A64" s="25"/>
      <c r="B64" s="68">
        <v>19</v>
      </c>
      <c r="C64" s="24"/>
      <c r="D64" s="36"/>
      <c r="E64" s="76" t="s">
        <v>274</v>
      </c>
      <c r="F64" s="36"/>
      <c r="G64" s="698"/>
      <c r="H64" s="698"/>
      <c r="I64" s="698"/>
      <c r="J64" s="698"/>
      <c r="K64" s="698"/>
      <c r="L64" s="698"/>
      <c r="M64" s="698"/>
      <c r="N64" s="696"/>
      <c r="O64" s="697">
        <f>O58+O62</f>
        <v>17608</v>
      </c>
      <c r="P64" s="767"/>
    </row>
    <row r="65" spans="1:16">
      <c r="A65" s="25"/>
      <c r="B65" s="68">
        <v>20</v>
      </c>
      <c r="C65" s="24"/>
      <c r="D65" s="36"/>
      <c r="E65" s="419" t="s">
        <v>272</v>
      </c>
      <c r="F65" s="36"/>
      <c r="G65" s="686"/>
      <c r="H65" s="686"/>
      <c r="I65" s="686"/>
      <c r="J65" s="686"/>
      <c r="K65" s="686"/>
      <c r="L65" s="686"/>
      <c r="M65" s="686"/>
      <c r="N65" s="689"/>
      <c r="O65" s="700">
        <v>12</v>
      </c>
      <c r="P65" s="55"/>
    </row>
    <row r="66" spans="1:16">
      <c r="A66" s="25"/>
      <c r="B66" s="68">
        <v>21</v>
      </c>
      <c r="C66" s="24"/>
      <c r="D66" s="36"/>
      <c r="E66" s="76" t="s">
        <v>275</v>
      </c>
      <c r="F66" s="36"/>
      <c r="G66" s="686"/>
      <c r="H66" s="686"/>
      <c r="I66" s="686"/>
      <c r="J66" s="686"/>
      <c r="K66" s="686"/>
      <c r="L66" s="686"/>
      <c r="M66" s="686"/>
      <c r="N66" s="689"/>
      <c r="O66" s="701">
        <f>O64*O65</f>
        <v>211296</v>
      </c>
      <c r="P66" s="55"/>
    </row>
    <row r="67" spans="1:16" ht="5.4" customHeight="1">
      <c r="A67" s="49"/>
      <c r="B67" s="69"/>
      <c r="C67" s="45"/>
      <c r="D67" s="766"/>
      <c r="E67" s="41"/>
      <c r="F67" s="766"/>
      <c r="G67" s="752"/>
      <c r="H67" s="752"/>
      <c r="I67" s="752"/>
      <c r="J67" s="752"/>
      <c r="K67" s="752"/>
      <c r="L67" s="752"/>
      <c r="M67" s="752"/>
      <c r="N67" s="40"/>
      <c r="O67" s="40"/>
      <c r="P67" s="767"/>
    </row>
    <row r="70" spans="1:16">
      <c r="A70" s="1044" t="s">
        <v>34</v>
      </c>
      <c r="B70" s="1045"/>
      <c r="C70" s="1045"/>
      <c r="D70" s="1045"/>
      <c r="E70" s="1045"/>
      <c r="F70" s="1045"/>
      <c r="G70" s="1045"/>
      <c r="H70" s="1045"/>
      <c r="I70" s="1045"/>
      <c r="J70" s="1045"/>
      <c r="K70" s="1045"/>
      <c r="L70" s="1045"/>
      <c r="M70" s="1045"/>
      <c r="N70" s="1045"/>
      <c r="O70" s="1045"/>
      <c r="P70" s="1046"/>
    </row>
  </sheetData>
  <mergeCells count="64">
    <mergeCell ref="B47:M47"/>
    <mergeCell ref="B48:M48"/>
    <mergeCell ref="M52:M53"/>
    <mergeCell ref="G54:M54"/>
    <mergeCell ref="A70:P70"/>
    <mergeCell ref="B51:B53"/>
    <mergeCell ref="E51:E53"/>
    <mergeCell ref="G51:M51"/>
    <mergeCell ref="O51:O53"/>
    <mergeCell ref="G52:G53"/>
    <mergeCell ref="H52:H53"/>
    <mergeCell ref="I52:I53"/>
    <mergeCell ref="J52:J53"/>
    <mergeCell ref="K52:K53"/>
    <mergeCell ref="L52:L53"/>
    <mergeCell ref="A49:P49"/>
    <mergeCell ref="A38:N38"/>
    <mergeCell ref="B40:B42"/>
    <mergeCell ref="E40:E42"/>
    <mergeCell ref="G40:M40"/>
    <mergeCell ref="G41:G42"/>
    <mergeCell ref="H41:H42"/>
    <mergeCell ref="I41:I42"/>
    <mergeCell ref="J41:J42"/>
    <mergeCell ref="K41:K42"/>
    <mergeCell ref="L41:L42"/>
    <mergeCell ref="M41:M42"/>
    <mergeCell ref="G43:M43"/>
    <mergeCell ref="G44:M44"/>
    <mergeCell ref="G30:M30"/>
    <mergeCell ref="L11:L12"/>
    <mergeCell ref="M11:M12"/>
    <mergeCell ref="G13:M13"/>
    <mergeCell ref="A25:P25"/>
    <mergeCell ref="B27:B29"/>
    <mergeCell ref="E27:E29"/>
    <mergeCell ref="G27:M27"/>
    <mergeCell ref="O27:O29"/>
    <mergeCell ref="G28:G29"/>
    <mergeCell ref="H28:H29"/>
    <mergeCell ref="I28:I29"/>
    <mergeCell ref="J28:J29"/>
    <mergeCell ref="K28:K29"/>
    <mergeCell ref="L28:L29"/>
    <mergeCell ref="M28:M29"/>
    <mergeCell ref="A8:P8"/>
    <mergeCell ref="B10:B12"/>
    <mergeCell ref="E10:E12"/>
    <mergeCell ref="G10:M10"/>
    <mergeCell ref="O10:O12"/>
    <mergeCell ref="G11:G12"/>
    <mergeCell ref="H11:H12"/>
    <mergeCell ref="I11:I12"/>
    <mergeCell ref="J11:J12"/>
    <mergeCell ref="K11:K12"/>
    <mergeCell ref="B23:M23"/>
    <mergeCell ref="G15:M15"/>
    <mergeCell ref="G16:M16"/>
    <mergeCell ref="A7:O7"/>
    <mergeCell ref="A1:O1"/>
    <mergeCell ref="A2:O2"/>
    <mergeCell ref="I3:O3"/>
    <mergeCell ref="A5:P5"/>
    <mergeCell ref="A6:P6"/>
  </mergeCells>
  <printOptions horizontalCentered="1"/>
  <pageMargins left="0.75" right="0.75" top="1.03" bottom="1" header="0.75" footer="0.5"/>
  <pageSetup scale="56"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33"/>
  <sheetViews>
    <sheetView zoomScaleNormal="100" workbookViewId="0">
      <selection sqref="A1:J1"/>
    </sheetView>
  </sheetViews>
  <sheetFormatPr defaultColWidth="11" defaultRowHeight="15.6"/>
  <cols>
    <col min="1" max="1" width="1.59765625" customWidth="1"/>
    <col min="2" max="2" width="1.69921875" customWidth="1"/>
    <col min="3" max="3" width="6.59765625" customWidth="1"/>
    <col min="4" max="5" width="1.59765625" customWidth="1"/>
    <col min="6" max="6" width="44.8984375" customWidth="1"/>
    <col min="7" max="8" width="1.59765625" customWidth="1"/>
    <col min="9" max="9" width="11" customWidth="1"/>
    <col min="10" max="10" width="19.09765625" customWidth="1"/>
    <col min="11" max="12" width="1.59765625" customWidth="1"/>
    <col min="13" max="13" width="13.69921875" customWidth="1"/>
    <col min="14" max="14" width="15.19921875" customWidth="1"/>
    <col min="15" max="15" width="1.59765625" customWidth="1"/>
    <col min="16" max="16" width="1.3984375" customWidth="1"/>
    <col min="17" max="17" width="16" style="10" customWidth="1"/>
    <col min="18" max="18" width="1.3984375" customWidth="1"/>
  </cols>
  <sheetData>
    <row r="1" spans="1:18">
      <c r="B1" s="1065" t="s">
        <v>305</v>
      </c>
      <c r="C1" s="1065"/>
      <c r="D1" s="1065"/>
      <c r="E1" s="1065"/>
      <c r="F1" s="1065"/>
      <c r="G1" s="1065"/>
      <c r="H1" s="1065"/>
      <c r="I1" s="1065"/>
      <c r="J1" s="1065"/>
      <c r="K1" s="1065"/>
      <c r="L1" s="1065"/>
      <c r="M1" s="1065"/>
      <c r="N1" s="1065"/>
      <c r="O1" s="1065"/>
      <c r="P1" s="1065"/>
      <c r="Q1" s="1065"/>
      <c r="R1" s="1065"/>
    </row>
    <row r="2" spans="1:18" s="7" customFormat="1" ht="18" customHeight="1">
      <c r="A2" s="155"/>
      <c r="B2" s="1065" t="s">
        <v>391</v>
      </c>
      <c r="C2" s="1065"/>
      <c r="D2" s="1065"/>
      <c r="E2" s="1065"/>
      <c r="F2" s="1065"/>
      <c r="G2" s="1065"/>
      <c r="H2" s="1065"/>
      <c r="I2" s="1065"/>
      <c r="J2" s="1065"/>
      <c r="K2" s="1065"/>
      <c r="L2" s="1065"/>
      <c r="M2" s="1065"/>
      <c r="N2" s="1065"/>
      <c r="O2" s="1065"/>
      <c r="P2" s="1065"/>
      <c r="Q2" s="1065"/>
      <c r="R2" s="1065"/>
    </row>
    <row r="3" spans="1:18" s="7" customFormat="1" ht="18" customHeight="1">
      <c r="A3" s="155"/>
      <c r="B3" s="761"/>
      <c r="C3" s="761"/>
      <c r="D3" s="761"/>
      <c r="E3" s="761"/>
      <c r="F3" s="761"/>
      <c r="G3" s="761"/>
      <c r="H3" s="761"/>
      <c r="I3" s="761"/>
      <c r="J3" s="99" t="s">
        <v>24</v>
      </c>
      <c r="K3" s="1101">
        <f>+'4-A'!G3</f>
        <v>0</v>
      </c>
      <c r="L3" s="1101"/>
      <c r="M3" s="1101"/>
      <c r="N3" s="1101"/>
      <c r="O3" s="1101"/>
      <c r="P3" s="1101"/>
      <c r="Q3" s="1101"/>
      <c r="R3" s="1101"/>
    </row>
    <row r="4" spans="1:18" s="7" customFormat="1" ht="18" customHeight="1">
      <c r="A4" s="155"/>
      <c r="B4" s="761"/>
      <c r="C4" s="761"/>
      <c r="D4" s="761"/>
      <c r="E4" s="761"/>
      <c r="F4" s="761"/>
      <c r="G4" s="761"/>
      <c r="H4" s="761"/>
      <c r="I4" s="761"/>
      <c r="J4" s="761"/>
      <c r="K4" s="761"/>
      <c r="L4" s="761"/>
      <c r="M4" s="761"/>
      <c r="N4" s="761"/>
      <c r="O4" s="761"/>
      <c r="Q4" s="758"/>
    </row>
    <row r="5" spans="1:18" s="5" customFormat="1" ht="6" customHeight="1">
      <c r="B5" s="1100"/>
      <c r="C5" s="1100"/>
      <c r="D5" s="1100"/>
      <c r="E5" s="1100"/>
      <c r="F5" s="1100"/>
      <c r="G5" s="1100"/>
      <c r="H5" s="1100"/>
      <c r="I5" s="1100"/>
      <c r="J5" s="1100"/>
      <c r="K5" s="1100"/>
      <c r="L5" s="1100"/>
      <c r="M5" s="1100"/>
      <c r="N5" s="1100"/>
      <c r="O5" s="1100"/>
      <c r="P5" s="28"/>
      <c r="Q5" s="28"/>
      <c r="R5" s="28"/>
    </row>
    <row r="6" spans="1:18" s="5" customFormat="1" ht="31.8" customHeight="1">
      <c r="A6" s="360"/>
      <c r="B6" s="1102" t="s">
        <v>354</v>
      </c>
      <c r="C6" s="1102"/>
      <c r="D6" s="1102"/>
      <c r="E6" s="1102"/>
      <c r="F6" s="1102"/>
      <c r="G6" s="1102"/>
      <c r="H6" s="1102"/>
      <c r="I6" s="1102"/>
      <c r="J6" s="1102"/>
      <c r="K6" s="1102"/>
      <c r="L6" s="1102"/>
      <c r="M6" s="1102"/>
      <c r="N6" s="1102"/>
      <c r="O6" s="1102"/>
      <c r="P6" s="1102"/>
      <c r="Q6" s="1102"/>
      <c r="R6" s="1102"/>
    </row>
    <row r="7" spans="1:18" s="5" customFormat="1" ht="18" customHeight="1">
      <c r="A7" s="360"/>
      <c r="B7" s="361"/>
      <c r="C7" s="361"/>
      <c r="D7" s="361"/>
      <c r="E7" s="361"/>
      <c r="F7" s="361"/>
      <c r="G7" s="361"/>
      <c r="H7" s="361"/>
      <c r="I7" s="361"/>
      <c r="J7" s="361"/>
      <c r="K7" s="361"/>
      <c r="L7" s="361"/>
      <c r="M7" s="361"/>
      <c r="N7" s="361"/>
      <c r="O7" s="762"/>
      <c r="P7" s="28"/>
      <c r="Q7" s="28"/>
      <c r="R7" s="28"/>
    </row>
    <row r="8" spans="1:18" ht="5.0999999999999996" customHeight="1">
      <c r="B8" s="20"/>
      <c r="C8" s="67"/>
      <c r="D8" s="19"/>
      <c r="E8" s="20"/>
      <c r="F8" s="18"/>
      <c r="G8" s="19"/>
      <c r="H8" s="20"/>
      <c r="I8" s="18"/>
      <c r="J8" s="18"/>
      <c r="K8" s="19"/>
      <c r="L8" s="20"/>
      <c r="M8" s="18"/>
      <c r="N8" s="18"/>
      <c r="O8" s="19"/>
      <c r="P8" s="20"/>
      <c r="Q8" s="18"/>
      <c r="R8" s="19"/>
    </row>
    <row r="9" spans="1:18" ht="53.25" customHeight="1">
      <c r="B9" s="27"/>
      <c r="C9" s="768" t="s">
        <v>0</v>
      </c>
      <c r="D9" s="147"/>
      <c r="E9" s="13"/>
      <c r="F9" s="747" t="s">
        <v>16</v>
      </c>
      <c r="G9" s="147"/>
      <c r="H9" s="13"/>
      <c r="I9" s="1069" t="s">
        <v>122</v>
      </c>
      <c r="J9" s="1071"/>
      <c r="K9" s="147"/>
      <c r="L9" s="13"/>
      <c r="M9" s="1004" t="s">
        <v>188</v>
      </c>
      <c r="N9" s="1006"/>
      <c r="O9" s="34"/>
      <c r="P9" s="27"/>
      <c r="Q9" s="747" t="s">
        <v>126</v>
      </c>
      <c r="R9" s="29"/>
    </row>
    <row r="10" spans="1:18" ht="5.0999999999999996" customHeight="1">
      <c r="B10" s="25"/>
      <c r="C10" s="68"/>
      <c r="D10" s="24"/>
      <c r="E10" s="16"/>
      <c r="F10" s="36"/>
      <c r="G10" s="24"/>
      <c r="H10" s="16"/>
      <c r="I10" s="48"/>
      <c r="J10" s="48"/>
      <c r="K10" s="24"/>
      <c r="L10" s="16"/>
      <c r="M10" s="48"/>
      <c r="N10" s="48"/>
      <c r="O10" s="55"/>
      <c r="P10" s="25"/>
      <c r="Q10" s="17"/>
      <c r="R10" s="24"/>
    </row>
    <row r="11" spans="1:18" s="148" customFormat="1" ht="18" customHeight="1" thickBot="1">
      <c r="B11" s="294"/>
      <c r="C11" s="169">
        <v>1</v>
      </c>
      <c r="D11" s="295"/>
      <c r="E11" s="312"/>
      <c r="F11" s="297" t="s">
        <v>107</v>
      </c>
      <c r="G11" s="305"/>
      <c r="H11" s="312"/>
      <c r="I11" s="270"/>
      <c r="J11" s="298"/>
      <c r="K11" s="305"/>
      <c r="L11" s="296"/>
      <c r="M11" s="298"/>
      <c r="N11" s="298"/>
      <c r="O11" s="299"/>
      <c r="P11" s="78"/>
      <c r="Q11" s="54"/>
      <c r="R11" s="89"/>
    </row>
    <row r="12" spans="1:18" s="43" customFormat="1" ht="20.100000000000001" customHeight="1" thickTop="1" thickBot="1">
      <c r="B12" s="300"/>
      <c r="C12" s="170">
        <v>2</v>
      </c>
      <c r="D12" s="280"/>
      <c r="E12" s="313"/>
      <c r="F12" s="281" t="s">
        <v>109</v>
      </c>
      <c r="G12" s="306"/>
      <c r="H12" s="313"/>
      <c r="I12" s="917"/>
      <c r="J12" s="282" t="s">
        <v>116</v>
      </c>
      <c r="K12" s="306"/>
      <c r="L12" s="222"/>
      <c r="M12" s="286">
        <v>3529</v>
      </c>
      <c r="N12" s="282" t="s">
        <v>121</v>
      </c>
      <c r="O12" s="223"/>
      <c r="P12" s="300"/>
      <c r="Q12" s="492">
        <f>ROUND(I12*M12,0)</f>
        <v>0</v>
      </c>
      <c r="R12" s="306"/>
    </row>
    <row r="13" spans="1:18" s="43" customFormat="1" ht="20.100000000000001" customHeight="1" thickTop="1" thickBot="1">
      <c r="B13" s="300"/>
      <c r="C13" s="170">
        <v>3</v>
      </c>
      <c r="D13" s="280"/>
      <c r="E13" s="313"/>
      <c r="F13" s="224" t="s">
        <v>110</v>
      </c>
      <c r="G13" s="306"/>
      <c r="H13" s="313"/>
      <c r="I13" s="82">
        <v>53.26</v>
      </c>
      <c r="J13" s="282" t="s">
        <v>105</v>
      </c>
      <c r="K13" s="306"/>
      <c r="L13" s="222"/>
      <c r="M13" s="283" t="s">
        <v>68</v>
      </c>
      <c r="N13" s="282"/>
      <c r="O13" s="223"/>
      <c r="P13" s="300"/>
      <c r="Q13" s="492"/>
      <c r="R13" s="306"/>
    </row>
    <row r="14" spans="1:18" s="43" customFormat="1" ht="20.100000000000001" customHeight="1" thickTop="1">
      <c r="B14" s="300"/>
      <c r="C14" s="170">
        <v>4</v>
      </c>
      <c r="D14" s="280"/>
      <c r="E14" s="313"/>
      <c r="F14" s="224" t="s">
        <v>112</v>
      </c>
      <c r="G14" s="306"/>
      <c r="H14" s="313"/>
      <c r="I14" s="918"/>
      <c r="J14" s="282" t="s">
        <v>106</v>
      </c>
      <c r="K14" s="306"/>
      <c r="L14" s="222"/>
      <c r="M14" s="283" t="s">
        <v>68</v>
      </c>
      <c r="N14" s="282"/>
      <c r="O14" s="223"/>
      <c r="P14" s="303"/>
      <c r="Q14" s="496"/>
      <c r="R14" s="308"/>
    </row>
    <row r="15" spans="1:18" s="43" customFormat="1" ht="20.100000000000001" customHeight="1" thickBot="1">
      <c r="B15" s="301"/>
      <c r="C15" s="288">
        <v>5</v>
      </c>
      <c r="D15" s="287"/>
      <c r="E15" s="314"/>
      <c r="F15" s="279" t="s">
        <v>421</v>
      </c>
      <c r="G15" s="307"/>
      <c r="H15" s="314"/>
      <c r="I15" s="919"/>
      <c r="J15" s="282" t="s">
        <v>430</v>
      </c>
      <c r="K15" s="307"/>
      <c r="L15" s="289"/>
      <c r="M15" s="283" t="s">
        <v>68</v>
      </c>
      <c r="N15" s="291"/>
      <c r="O15" s="302"/>
      <c r="P15" s="303"/>
      <c r="Q15" s="496"/>
      <c r="R15" s="308"/>
    </row>
    <row r="16" spans="1:18" s="43" customFormat="1" ht="6.9" customHeight="1" thickTop="1">
      <c r="B16" s="301"/>
      <c r="C16" s="288"/>
      <c r="D16" s="287"/>
      <c r="E16" s="314"/>
      <c r="F16" s="290"/>
      <c r="G16" s="307"/>
      <c r="H16" s="314"/>
      <c r="I16" s="82"/>
      <c r="J16" s="291"/>
      <c r="K16" s="307"/>
      <c r="L16" s="289"/>
      <c r="M16" s="274"/>
      <c r="N16" s="291"/>
      <c r="O16" s="302"/>
      <c r="P16" s="78"/>
      <c r="Q16" s="102"/>
      <c r="R16" s="89"/>
    </row>
    <row r="17" spans="2:18" s="43" customFormat="1" ht="20.100000000000001" customHeight="1" thickBot="1">
      <c r="B17" s="303"/>
      <c r="C17" s="277">
        <v>6</v>
      </c>
      <c r="D17" s="276"/>
      <c r="E17" s="315"/>
      <c r="F17" s="279" t="s">
        <v>113</v>
      </c>
      <c r="G17" s="308"/>
      <c r="H17" s="315"/>
      <c r="I17" s="82"/>
      <c r="J17" s="285"/>
      <c r="K17" s="308"/>
      <c r="L17" s="278"/>
      <c r="M17" s="286"/>
      <c r="N17" s="285"/>
      <c r="O17" s="304"/>
      <c r="P17" s="303"/>
      <c r="Q17" s="496"/>
      <c r="R17" s="308"/>
    </row>
    <row r="18" spans="2:18" s="43" customFormat="1" ht="20.100000000000001" customHeight="1" thickTop="1">
      <c r="B18" s="300"/>
      <c r="C18" s="170">
        <v>7</v>
      </c>
      <c r="D18" s="280"/>
      <c r="E18" s="313"/>
      <c r="F18" s="281" t="s">
        <v>114</v>
      </c>
      <c r="G18" s="306"/>
      <c r="H18" s="313"/>
      <c r="I18" s="918"/>
      <c r="J18" s="282" t="s">
        <v>117</v>
      </c>
      <c r="K18" s="306"/>
      <c r="L18" s="222"/>
      <c r="M18" s="283" t="s">
        <v>68</v>
      </c>
      <c r="N18" s="282"/>
      <c r="O18" s="223"/>
      <c r="P18" s="300"/>
      <c r="Q18" s="492"/>
      <c r="R18" s="306"/>
    </row>
    <row r="19" spans="2:18" s="43" customFormat="1" ht="20.100000000000001" customHeight="1" thickBot="1">
      <c r="B19" s="300"/>
      <c r="C19" s="170">
        <v>8</v>
      </c>
      <c r="D19" s="280"/>
      <c r="E19" s="313"/>
      <c r="F19" s="281" t="s">
        <v>115</v>
      </c>
      <c r="G19" s="306"/>
      <c r="H19" s="313"/>
      <c r="I19" s="919"/>
      <c r="J19" s="282" t="s">
        <v>117</v>
      </c>
      <c r="K19" s="306"/>
      <c r="L19" s="222"/>
      <c r="M19" s="283" t="s">
        <v>68</v>
      </c>
      <c r="N19" s="282"/>
      <c r="O19" s="223"/>
      <c r="P19" s="300"/>
      <c r="Q19" s="492"/>
      <c r="R19" s="306"/>
    </row>
    <row r="20" spans="2:18" s="43" customFormat="1" ht="20.100000000000001" customHeight="1" thickTop="1">
      <c r="B20" s="301"/>
      <c r="C20" s="288">
        <v>9</v>
      </c>
      <c r="D20" s="287"/>
      <c r="E20" s="314"/>
      <c r="F20" s="279" t="s">
        <v>167</v>
      </c>
      <c r="G20" s="307"/>
      <c r="H20" s="314"/>
      <c r="I20" s="284">
        <v>42.38</v>
      </c>
      <c r="J20" s="291" t="s">
        <v>118</v>
      </c>
      <c r="K20" s="307"/>
      <c r="L20" s="289"/>
      <c r="M20" s="283" t="s">
        <v>68</v>
      </c>
      <c r="N20" s="291"/>
      <c r="O20" s="302"/>
      <c r="P20" s="300"/>
      <c r="Q20" s="492"/>
      <c r="R20" s="306"/>
    </row>
    <row r="21" spans="2:18" s="43" customFormat="1" ht="20.100000000000001" customHeight="1" thickBot="1">
      <c r="B21" s="301"/>
      <c r="C21" s="288">
        <v>10</v>
      </c>
      <c r="D21" s="287"/>
      <c r="E21" s="314"/>
      <c r="F21" s="279" t="s">
        <v>168</v>
      </c>
      <c r="G21" s="307"/>
      <c r="H21" s="314"/>
      <c r="I21" s="417">
        <v>88.09</v>
      </c>
      <c r="J21" s="291" t="s">
        <v>118</v>
      </c>
      <c r="K21" s="307"/>
      <c r="L21" s="289"/>
      <c r="M21" s="283" t="s">
        <v>68</v>
      </c>
      <c r="N21" s="291"/>
      <c r="O21" s="302"/>
      <c r="P21" s="300"/>
      <c r="Q21" s="492"/>
      <c r="R21" s="306"/>
    </row>
    <row r="22" spans="2:18" s="43" customFormat="1" ht="20.100000000000001" customHeight="1" thickTop="1" thickBot="1">
      <c r="B22" s="301"/>
      <c r="C22" s="288">
        <v>11</v>
      </c>
      <c r="D22" s="287"/>
      <c r="E22" s="314"/>
      <c r="F22" s="279" t="s">
        <v>119</v>
      </c>
      <c r="G22" s="307"/>
      <c r="H22" s="314"/>
      <c r="I22" s="917"/>
      <c r="J22" s="291" t="s">
        <v>187</v>
      </c>
      <c r="K22" s="307"/>
      <c r="L22" s="289"/>
      <c r="M22" s="283" t="s">
        <v>68</v>
      </c>
      <c r="N22" s="291"/>
      <c r="O22" s="302"/>
      <c r="P22" s="300"/>
      <c r="Q22" s="492"/>
      <c r="R22" s="306"/>
    </row>
    <row r="23" spans="2:18" s="43" customFormat="1" ht="6.9" customHeight="1" thickTop="1">
      <c r="B23" s="301"/>
      <c r="C23" s="288"/>
      <c r="D23" s="287"/>
      <c r="E23" s="314"/>
      <c r="F23" s="293"/>
      <c r="G23" s="307"/>
      <c r="H23" s="314"/>
      <c r="I23" s="82"/>
      <c r="J23" s="291"/>
      <c r="K23" s="307"/>
      <c r="L23" s="289"/>
      <c r="M23" s="292"/>
      <c r="N23" s="291"/>
      <c r="O23" s="302"/>
      <c r="P23" s="78"/>
      <c r="Q23" s="102"/>
      <c r="R23" s="89"/>
    </row>
    <row r="24" spans="2:18" s="43" customFormat="1" ht="20.100000000000001" customHeight="1">
      <c r="B24" s="303"/>
      <c r="C24" s="277">
        <v>12</v>
      </c>
      <c r="D24" s="276"/>
      <c r="E24" s="315"/>
      <c r="F24" s="234" t="s">
        <v>127</v>
      </c>
      <c r="G24" s="308"/>
      <c r="H24" s="315"/>
      <c r="I24" s="284"/>
      <c r="J24" s="285"/>
      <c r="K24" s="308"/>
      <c r="L24" s="278"/>
      <c r="M24" s="286"/>
      <c r="N24" s="285"/>
      <c r="O24" s="304"/>
      <c r="P24" s="303"/>
      <c r="Q24" s="530">
        <f>SUM(Q12:Q23)</f>
        <v>0</v>
      </c>
      <c r="R24" s="308"/>
    </row>
    <row r="25" spans="2:18" s="43" customFormat="1" ht="6.9" customHeight="1">
      <c r="B25" s="73"/>
      <c r="C25" s="74"/>
      <c r="D25" s="75"/>
      <c r="E25" s="177"/>
      <c r="F25" s="153"/>
      <c r="G25" s="90"/>
      <c r="H25" s="177"/>
      <c r="I25" s="271"/>
      <c r="J25" s="272"/>
      <c r="K25" s="90"/>
      <c r="L25" s="48"/>
      <c r="M25" s="273"/>
      <c r="N25" s="272"/>
      <c r="O25" s="53"/>
      <c r="P25" s="73"/>
      <c r="Q25" s="75"/>
      <c r="R25" s="90"/>
    </row>
    <row r="26" spans="2:18" ht="7.5" customHeight="1">
      <c r="B26" s="10"/>
      <c r="C26" s="10"/>
      <c r="D26" s="10"/>
      <c r="E26" s="10"/>
      <c r="F26" s="10"/>
      <c r="G26" s="10"/>
      <c r="H26" s="10"/>
      <c r="I26" s="10"/>
      <c r="J26" s="10"/>
      <c r="K26" s="10"/>
      <c r="L26" s="10"/>
      <c r="M26" s="10"/>
      <c r="N26" s="10"/>
      <c r="O26" s="10"/>
      <c r="P26" s="10"/>
      <c r="R26" s="10"/>
    </row>
    <row r="27" spans="2:18" ht="6" customHeight="1">
      <c r="C27" s="275"/>
    </row>
    <row r="28" spans="2:18">
      <c r="C28" s="10" t="s">
        <v>108</v>
      </c>
    </row>
    <row r="29" spans="2:18">
      <c r="C29" s="10" t="s">
        <v>111</v>
      </c>
    </row>
    <row r="30" spans="2:18">
      <c r="C30" s="10" t="s">
        <v>131</v>
      </c>
    </row>
    <row r="31" spans="2:18">
      <c r="C31" s="10" t="s">
        <v>120</v>
      </c>
    </row>
    <row r="32" spans="2:18" ht="4.5" customHeight="1" thickBot="1"/>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sheetData>
  <mergeCells count="8">
    <mergeCell ref="A33:R33"/>
    <mergeCell ref="B1:R1"/>
    <mergeCell ref="B2:R2"/>
    <mergeCell ref="K3:R3"/>
    <mergeCell ref="B5:O5"/>
    <mergeCell ref="I9:J9"/>
    <mergeCell ref="M9:N9"/>
    <mergeCell ref="B6:R6"/>
  </mergeCells>
  <printOptions horizontalCentered="1"/>
  <pageMargins left="0.75" right="0.75" top="1.03" bottom="1" header="0.75" footer="0.5"/>
  <pageSetup scale="79"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43"/>
  <sheetViews>
    <sheetView zoomScaleNormal="100" workbookViewId="0">
      <selection sqref="A1:J1"/>
    </sheetView>
  </sheetViews>
  <sheetFormatPr defaultColWidth="11" defaultRowHeight="15.6"/>
  <cols>
    <col min="1" max="1" width="1.59765625" customWidth="1"/>
    <col min="2" max="2" width="1.69921875" customWidth="1"/>
    <col min="3" max="3" width="6.59765625" customWidth="1"/>
    <col min="4" max="5" width="1.59765625" customWidth="1"/>
    <col min="6" max="6" width="59.69921875" customWidth="1"/>
    <col min="7" max="8" width="1.59765625" customWidth="1"/>
    <col min="9" max="9" width="11" customWidth="1"/>
    <col min="10" max="10" width="14.8984375" customWidth="1"/>
    <col min="11" max="12" width="1.59765625" customWidth="1"/>
    <col min="13" max="13" width="13.69921875" customWidth="1"/>
    <col min="14" max="14" width="9.69921875" customWidth="1"/>
    <col min="15" max="16" width="1.59765625" customWidth="1"/>
    <col min="17" max="17" width="15.09765625" style="10" customWidth="1"/>
    <col min="18" max="18" width="1.59765625" customWidth="1"/>
  </cols>
  <sheetData>
    <row r="1" spans="1:18">
      <c r="B1" s="1065" t="s">
        <v>305</v>
      </c>
      <c r="C1" s="1065"/>
      <c r="D1" s="1065"/>
      <c r="E1" s="1065"/>
      <c r="F1" s="1065"/>
      <c r="G1" s="1065"/>
      <c r="H1" s="1065"/>
      <c r="I1" s="1065"/>
      <c r="J1" s="1065"/>
      <c r="K1" s="1065"/>
      <c r="L1" s="1065"/>
      <c r="M1" s="1065"/>
      <c r="N1" s="1065"/>
      <c r="O1" s="1065"/>
      <c r="P1" s="1065"/>
      <c r="Q1" s="1065"/>
      <c r="R1" s="1065"/>
    </row>
    <row r="2" spans="1:18" s="7" customFormat="1" ht="18" customHeight="1">
      <c r="A2" s="155"/>
      <c r="B2" s="1065" t="s">
        <v>216</v>
      </c>
      <c r="C2" s="1065"/>
      <c r="D2" s="1065"/>
      <c r="E2" s="1065"/>
      <c r="F2" s="1065"/>
      <c r="G2" s="1065"/>
      <c r="H2" s="1065"/>
      <c r="I2" s="1065"/>
      <c r="J2" s="1065"/>
      <c r="K2" s="1065"/>
      <c r="L2" s="1065"/>
      <c r="M2" s="1065"/>
      <c r="N2" s="1065"/>
      <c r="O2" s="1065"/>
      <c r="P2" s="1065"/>
      <c r="Q2" s="1065"/>
      <c r="R2" s="1065"/>
    </row>
    <row r="3" spans="1:18" s="7" customFormat="1" ht="18" customHeight="1">
      <c r="A3" s="155"/>
      <c r="B3" s="761"/>
      <c r="C3" s="761"/>
      <c r="D3" s="761"/>
      <c r="E3" s="761"/>
      <c r="F3" s="761"/>
      <c r="G3" s="761"/>
      <c r="H3" s="761"/>
      <c r="I3" s="99" t="s">
        <v>24</v>
      </c>
      <c r="J3" s="1101">
        <f>+'4-A'!G3</f>
        <v>0</v>
      </c>
      <c r="K3" s="1101"/>
      <c r="L3" s="1101"/>
      <c r="M3" s="1101"/>
      <c r="N3" s="1101"/>
      <c r="O3" s="1101"/>
      <c r="P3" s="1101"/>
      <c r="Q3" s="1101"/>
    </row>
    <row r="4" spans="1:18" s="5" customFormat="1" ht="18" customHeight="1">
      <c r="B4" s="1100"/>
      <c r="C4" s="1100"/>
      <c r="D4" s="1100"/>
      <c r="E4" s="1100"/>
      <c r="F4" s="1100"/>
      <c r="G4" s="1100"/>
      <c r="H4" s="1100"/>
      <c r="I4" s="1100"/>
      <c r="J4" s="1100"/>
      <c r="K4" s="1100"/>
      <c r="L4" s="1100"/>
      <c r="M4" s="1100"/>
      <c r="N4" s="1100"/>
      <c r="O4" s="1100"/>
      <c r="P4" s="28"/>
      <c r="Q4" s="28"/>
      <c r="R4" s="28"/>
    </row>
    <row r="5" spans="1:18" s="5" customFormat="1" ht="34.799999999999997" customHeight="1">
      <c r="B5" s="1102" t="s">
        <v>354</v>
      </c>
      <c r="C5" s="1102"/>
      <c r="D5" s="1102"/>
      <c r="E5" s="1102"/>
      <c r="F5" s="1102"/>
      <c r="G5" s="1102"/>
      <c r="H5" s="1102"/>
      <c r="I5" s="1102"/>
      <c r="J5" s="1102"/>
      <c r="K5" s="1102"/>
      <c r="L5" s="1102"/>
      <c r="M5" s="1102"/>
      <c r="N5" s="1102"/>
      <c r="O5" s="1102"/>
      <c r="P5" s="1102"/>
      <c r="Q5" s="1102"/>
      <c r="R5" s="1102"/>
    </row>
    <row r="6" spans="1:18" s="5" customFormat="1" ht="18" customHeight="1">
      <c r="B6" s="1085"/>
      <c r="C6" s="1085"/>
      <c r="D6" s="1085"/>
      <c r="E6" s="1085"/>
      <c r="F6" s="1085"/>
      <c r="G6" s="1085"/>
      <c r="H6" s="1085"/>
      <c r="I6" s="1085"/>
      <c r="J6" s="1085"/>
      <c r="K6" s="1085"/>
      <c r="L6" s="1085"/>
      <c r="M6" s="1085"/>
      <c r="N6" s="1085"/>
      <c r="O6" s="762"/>
      <c r="P6" s="28"/>
      <c r="Q6" s="28"/>
      <c r="R6" s="28"/>
    </row>
    <row r="7" spans="1:18" ht="5.0999999999999996" customHeight="1">
      <c r="B7" s="20"/>
      <c r="C7" s="67"/>
      <c r="D7" s="19"/>
      <c r="E7" s="20"/>
      <c r="F7" s="18"/>
      <c r="G7" s="19"/>
      <c r="H7" s="20"/>
      <c r="I7" s="18"/>
      <c r="J7" s="18"/>
      <c r="K7" s="19"/>
      <c r="L7" s="20"/>
      <c r="M7" s="18"/>
      <c r="N7" s="18"/>
      <c r="O7" s="19"/>
      <c r="P7" s="20"/>
      <c r="Q7" s="18"/>
      <c r="R7" s="19"/>
    </row>
    <row r="8" spans="1:18" ht="53.25" customHeight="1">
      <c r="B8" s="27"/>
      <c r="C8" s="768" t="s">
        <v>0</v>
      </c>
      <c r="D8" s="147"/>
      <c r="E8" s="13"/>
      <c r="F8" s="747" t="s">
        <v>16</v>
      </c>
      <c r="G8" s="147"/>
      <c r="H8" s="13"/>
      <c r="I8" s="1069" t="s">
        <v>122</v>
      </c>
      <c r="J8" s="1071"/>
      <c r="K8" s="147"/>
      <c r="L8" s="13"/>
      <c r="M8" s="1004" t="s">
        <v>188</v>
      </c>
      <c r="N8" s="1006"/>
      <c r="O8" s="34"/>
      <c r="P8" s="27"/>
      <c r="Q8" s="747" t="s">
        <v>126</v>
      </c>
      <c r="R8" s="29"/>
    </row>
    <row r="9" spans="1:18" ht="5.0999999999999996" customHeight="1">
      <c r="B9" s="27"/>
      <c r="C9" s="70"/>
      <c r="D9" s="29"/>
      <c r="E9" s="13"/>
      <c r="F9" s="12"/>
      <c r="G9" s="29"/>
      <c r="H9" s="13"/>
      <c r="I9" s="14"/>
      <c r="J9" s="14"/>
      <c r="K9" s="29"/>
      <c r="L9" s="13"/>
      <c r="M9" s="14"/>
      <c r="N9" s="14"/>
      <c r="O9" s="34"/>
      <c r="P9" s="27"/>
      <c r="Q9" s="28"/>
      <c r="R9" s="29"/>
    </row>
    <row r="10" spans="1:18" s="148" customFormat="1" ht="18" customHeight="1" thickBot="1">
      <c r="B10" s="294"/>
      <c r="C10" s="169">
        <v>1</v>
      </c>
      <c r="D10" s="305"/>
      <c r="E10" s="312"/>
      <c r="F10" s="297" t="s">
        <v>99</v>
      </c>
      <c r="G10" s="305"/>
      <c r="H10" s="312"/>
      <c r="I10" s="270"/>
      <c r="J10" s="298"/>
      <c r="K10" s="305"/>
      <c r="L10" s="312"/>
      <c r="M10" s="298"/>
      <c r="N10" s="298"/>
      <c r="O10" s="299"/>
      <c r="P10" s="294"/>
      <c r="Q10" s="295"/>
      <c r="R10" s="305"/>
    </row>
    <row r="11" spans="1:18" s="148" customFormat="1" ht="20.100000000000001" customHeight="1" thickTop="1">
      <c r="B11" s="300"/>
      <c r="C11" s="170">
        <v>2</v>
      </c>
      <c r="D11" s="306"/>
      <c r="E11" s="313"/>
      <c r="F11" s="281" t="s">
        <v>94</v>
      </c>
      <c r="G11" s="306"/>
      <c r="H11" s="313"/>
      <c r="I11" s="918"/>
      <c r="J11" s="282" t="s">
        <v>104</v>
      </c>
      <c r="K11" s="306"/>
      <c r="L11" s="313"/>
      <c r="M11" s="283">
        <v>4673</v>
      </c>
      <c r="N11" s="282" t="s">
        <v>15</v>
      </c>
      <c r="O11" s="223"/>
      <c r="P11" s="300"/>
      <c r="Q11" s="492">
        <f>ROUND(I11*M11,0)</f>
        <v>0</v>
      </c>
      <c r="R11" s="306"/>
    </row>
    <row r="12" spans="1:18" s="148" customFormat="1" ht="20.100000000000001" customHeight="1" thickBot="1">
      <c r="B12" s="300"/>
      <c r="C12" s="170">
        <v>3</v>
      </c>
      <c r="D12" s="306"/>
      <c r="E12" s="313"/>
      <c r="F12" s="281" t="s">
        <v>95</v>
      </c>
      <c r="G12" s="306"/>
      <c r="H12" s="313"/>
      <c r="I12" s="919"/>
      <c r="J12" s="282" t="s">
        <v>104</v>
      </c>
      <c r="K12" s="306"/>
      <c r="L12" s="313"/>
      <c r="M12" s="283">
        <v>855</v>
      </c>
      <c r="N12" s="282" t="s">
        <v>15</v>
      </c>
      <c r="O12" s="223"/>
      <c r="P12" s="300"/>
      <c r="Q12" s="493">
        <f>ROUND(I12*M12,0)</f>
        <v>0</v>
      </c>
      <c r="R12" s="306"/>
    </row>
    <row r="13" spans="1:18" s="148" customFormat="1" ht="20.100000000000001" customHeight="1" thickTop="1">
      <c r="B13" s="300"/>
      <c r="C13" s="170">
        <v>4</v>
      </c>
      <c r="D13" s="306"/>
      <c r="E13" s="313"/>
      <c r="F13" s="281" t="s">
        <v>152</v>
      </c>
      <c r="G13" s="306"/>
      <c r="H13" s="313"/>
      <c r="I13" s="82"/>
      <c r="J13" s="282"/>
      <c r="K13" s="306"/>
      <c r="L13" s="313"/>
      <c r="M13" s="283"/>
      <c r="N13" s="282"/>
      <c r="O13" s="223"/>
      <c r="P13" s="300"/>
      <c r="Q13" s="517">
        <f>+Q11+Q12</f>
        <v>0</v>
      </c>
      <c r="R13" s="306"/>
    </row>
    <row r="14" spans="1:18" s="148" customFormat="1" ht="4.95" customHeight="1">
      <c r="B14" s="518"/>
      <c r="C14" s="519"/>
      <c r="D14" s="520"/>
      <c r="E14" s="521"/>
      <c r="F14" s="522"/>
      <c r="G14" s="520"/>
      <c r="H14" s="521"/>
      <c r="I14" s="523"/>
      <c r="J14" s="524"/>
      <c r="K14" s="520"/>
      <c r="L14" s="521"/>
      <c r="M14" s="525"/>
      <c r="N14" s="524"/>
      <c r="O14" s="526"/>
      <c r="P14" s="518"/>
      <c r="Q14" s="527"/>
      <c r="R14" s="520"/>
    </row>
    <row r="15" spans="1:18" s="148" customFormat="1" ht="20.100000000000001" customHeight="1" thickBot="1">
      <c r="B15" s="300"/>
      <c r="C15" s="170">
        <v>5</v>
      </c>
      <c r="D15" s="306"/>
      <c r="E15" s="313"/>
      <c r="F15" s="224" t="s">
        <v>100</v>
      </c>
      <c r="G15" s="306"/>
      <c r="H15" s="313"/>
      <c r="I15" s="82"/>
      <c r="J15" s="282"/>
      <c r="K15" s="306"/>
      <c r="L15" s="313"/>
      <c r="M15" s="283"/>
      <c r="N15" s="282"/>
      <c r="O15" s="223"/>
      <c r="P15" s="300"/>
      <c r="Q15" s="492"/>
      <c r="R15" s="306"/>
    </row>
    <row r="16" spans="1:18" s="148" customFormat="1" ht="20.100000000000001" customHeight="1" thickTop="1">
      <c r="B16" s="300"/>
      <c r="C16" s="170">
        <v>6</v>
      </c>
      <c r="D16" s="306"/>
      <c r="E16" s="313"/>
      <c r="F16" s="281" t="s">
        <v>101</v>
      </c>
      <c r="G16" s="306"/>
      <c r="H16" s="313"/>
      <c r="I16" s="918"/>
      <c r="J16" s="282" t="s">
        <v>61</v>
      </c>
      <c r="K16" s="306"/>
      <c r="L16" s="313"/>
      <c r="M16" s="283">
        <v>2988</v>
      </c>
      <c r="N16" s="282" t="s">
        <v>63</v>
      </c>
      <c r="O16" s="223"/>
      <c r="P16" s="300"/>
      <c r="Q16" s="492">
        <f>ROUND(I16*M16,0)</f>
        <v>0</v>
      </c>
      <c r="R16" s="306"/>
    </row>
    <row r="17" spans="2:18" s="148" customFormat="1" ht="20.100000000000001" customHeight="1">
      <c r="B17" s="300"/>
      <c r="C17" s="170">
        <v>7</v>
      </c>
      <c r="D17" s="306"/>
      <c r="E17" s="313"/>
      <c r="F17" s="281" t="s">
        <v>102</v>
      </c>
      <c r="G17" s="306"/>
      <c r="H17" s="313"/>
      <c r="I17" s="920"/>
      <c r="J17" s="282" t="s">
        <v>61</v>
      </c>
      <c r="K17" s="306"/>
      <c r="L17" s="313"/>
      <c r="M17" s="283">
        <v>0</v>
      </c>
      <c r="N17" s="282" t="s">
        <v>63</v>
      </c>
      <c r="O17" s="223"/>
      <c r="P17" s="300"/>
      <c r="Q17" s="492">
        <f t="shared" ref="Q17:Q23" si="0">ROUND(I17*M17,0)</f>
        <v>0</v>
      </c>
      <c r="R17" s="306"/>
    </row>
    <row r="18" spans="2:18" s="148" customFormat="1" ht="20.100000000000001" customHeight="1">
      <c r="B18" s="300"/>
      <c r="C18" s="170">
        <v>8</v>
      </c>
      <c r="D18" s="306"/>
      <c r="E18" s="313"/>
      <c r="F18" s="281" t="s">
        <v>103</v>
      </c>
      <c r="G18" s="306"/>
      <c r="H18" s="313"/>
      <c r="I18" s="920"/>
      <c r="J18" s="282" t="s">
        <v>61</v>
      </c>
      <c r="K18" s="306"/>
      <c r="L18" s="313"/>
      <c r="M18" s="283">
        <v>25636</v>
      </c>
      <c r="N18" s="282" t="s">
        <v>63</v>
      </c>
      <c r="O18" s="223"/>
      <c r="P18" s="300"/>
      <c r="Q18" s="492">
        <f t="shared" si="0"/>
        <v>0</v>
      </c>
      <c r="R18" s="306"/>
    </row>
    <row r="19" spans="2:18" s="148" customFormat="1" ht="20.100000000000001" customHeight="1">
      <c r="B19" s="300"/>
      <c r="C19" s="170">
        <v>9</v>
      </c>
      <c r="D19" s="306"/>
      <c r="E19" s="313"/>
      <c r="F19" s="281" t="s">
        <v>209</v>
      </c>
      <c r="G19" s="306"/>
      <c r="H19" s="313"/>
      <c r="I19" s="920"/>
      <c r="J19" s="282" t="s">
        <v>61</v>
      </c>
      <c r="K19" s="306"/>
      <c r="L19" s="313"/>
      <c r="M19" s="283">
        <v>2719</v>
      </c>
      <c r="N19" s="282" t="s">
        <v>63</v>
      </c>
      <c r="O19" s="223"/>
      <c r="P19" s="300"/>
      <c r="Q19" s="492">
        <f t="shared" si="0"/>
        <v>0</v>
      </c>
      <c r="R19" s="306"/>
    </row>
    <row r="20" spans="2:18" s="148" customFormat="1" ht="20.100000000000001" customHeight="1">
      <c r="B20" s="300"/>
      <c r="C20" s="170">
        <v>10</v>
      </c>
      <c r="D20" s="306"/>
      <c r="E20" s="313"/>
      <c r="F20" s="281" t="s">
        <v>246</v>
      </c>
      <c r="G20" s="306"/>
      <c r="H20" s="313"/>
      <c r="I20" s="920"/>
      <c r="J20" s="282" t="s">
        <v>61</v>
      </c>
      <c r="K20" s="306"/>
      <c r="L20" s="313"/>
      <c r="M20" s="283">
        <v>1237</v>
      </c>
      <c r="N20" s="282" t="s">
        <v>63</v>
      </c>
      <c r="O20" s="223"/>
      <c r="P20" s="300"/>
      <c r="Q20" s="492">
        <f t="shared" si="0"/>
        <v>0</v>
      </c>
      <c r="R20" s="306"/>
    </row>
    <row r="21" spans="2:18" s="148" customFormat="1" ht="20.100000000000001" customHeight="1">
      <c r="B21" s="300"/>
      <c r="C21" s="170">
        <v>11</v>
      </c>
      <c r="D21" s="306"/>
      <c r="E21" s="313"/>
      <c r="F21" s="281" t="s">
        <v>97</v>
      </c>
      <c r="G21" s="306"/>
      <c r="H21" s="313"/>
      <c r="I21" s="920"/>
      <c r="J21" s="282" t="s">
        <v>61</v>
      </c>
      <c r="K21" s="306"/>
      <c r="L21" s="313"/>
      <c r="M21" s="283">
        <v>3301</v>
      </c>
      <c r="N21" s="282" t="s">
        <v>63</v>
      </c>
      <c r="O21" s="223"/>
      <c r="P21" s="300"/>
      <c r="Q21" s="492">
        <f t="shared" si="0"/>
        <v>0</v>
      </c>
      <c r="R21" s="306"/>
    </row>
    <row r="22" spans="2:18" s="148" customFormat="1" ht="20.100000000000001" customHeight="1">
      <c r="B22" s="300"/>
      <c r="C22" s="170">
        <v>12</v>
      </c>
      <c r="D22" s="306"/>
      <c r="E22" s="313"/>
      <c r="F22" s="281" t="s">
        <v>98</v>
      </c>
      <c r="G22" s="306"/>
      <c r="H22" s="313"/>
      <c r="I22" s="920"/>
      <c r="J22" s="282" t="s">
        <v>61</v>
      </c>
      <c r="K22" s="306"/>
      <c r="L22" s="313"/>
      <c r="M22" s="283">
        <v>35</v>
      </c>
      <c r="N22" s="282" t="s">
        <v>63</v>
      </c>
      <c r="O22" s="223"/>
      <c r="P22" s="300"/>
      <c r="Q22" s="492">
        <f t="shared" si="0"/>
        <v>0</v>
      </c>
      <c r="R22" s="306"/>
    </row>
    <row r="23" spans="2:18" s="148" customFormat="1" ht="20.100000000000001" customHeight="1" thickBot="1">
      <c r="B23" s="300"/>
      <c r="C23" s="170">
        <v>13</v>
      </c>
      <c r="D23" s="306"/>
      <c r="E23" s="313"/>
      <c r="F23" s="351" t="s">
        <v>18</v>
      </c>
      <c r="G23" s="306"/>
      <c r="H23" s="313"/>
      <c r="I23" s="919"/>
      <c r="J23" s="282" t="s">
        <v>61</v>
      </c>
      <c r="K23" s="306"/>
      <c r="L23" s="313"/>
      <c r="M23" s="283">
        <v>555</v>
      </c>
      <c r="N23" s="282" t="s">
        <v>63</v>
      </c>
      <c r="O23" s="223"/>
      <c r="P23" s="300"/>
      <c r="Q23" s="493">
        <f t="shared" si="0"/>
        <v>0</v>
      </c>
      <c r="R23" s="306"/>
    </row>
    <row r="24" spans="2:18" s="148" customFormat="1" ht="23.25" customHeight="1" thickTop="1">
      <c r="B24" s="301"/>
      <c r="C24" s="170">
        <v>14</v>
      </c>
      <c r="D24" s="307"/>
      <c r="E24" s="314"/>
      <c r="F24" s="387" t="s">
        <v>190</v>
      </c>
      <c r="G24" s="307"/>
      <c r="H24" s="314"/>
      <c r="I24" s="911"/>
      <c r="J24" s="291"/>
      <c r="K24" s="307"/>
      <c r="L24" s="314"/>
      <c r="M24" s="292"/>
      <c r="N24" s="291"/>
      <c r="O24" s="302"/>
      <c r="P24" s="301"/>
      <c r="Q24" s="516">
        <f>SUM(Q16:Q23)</f>
        <v>0</v>
      </c>
      <c r="R24" s="307"/>
    </row>
    <row r="25" spans="2:18" s="148" customFormat="1" ht="4.95" customHeight="1">
      <c r="B25" s="518"/>
      <c r="C25" s="519"/>
      <c r="D25" s="520"/>
      <c r="E25" s="521"/>
      <c r="F25" s="522"/>
      <c r="G25" s="520"/>
      <c r="H25" s="521"/>
      <c r="I25" s="523"/>
      <c r="J25" s="524"/>
      <c r="K25" s="520"/>
      <c r="L25" s="521"/>
      <c r="M25" s="525"/>
      <c r="N25" s="524"/>
      <c r="O25" s="526"/>
      <c r="P25" s="518"/>
      <c r="Q25" s="527"/>
      <c r="R25" s="520"/>
    </row>
    <row r="26" spans="2:18" s="148" customFormat="1" ht="23.25" customHeight="1">
      <c r="B26" s="301"/>
      <c r="C26" s="288">
        <v>15</v>
      </c>
      <c r="D26" s="307"/>
      <c r="E26" s="314"/>
      <c r="F26" s="224" t="s">
        <v>189</v>
      </c>
      <c r="G26" s="307"/>
      <c r="H26" s="314"/>
      <c r="I26" s="356"/>
      <c r="J26" s="291"/>
      <c r="K26" s="307"/>
      <c r="L26" s="314"/>
      <c r="M26" s="292"/>
      <c r="N26" s="291"/>
      <c r="O26" s="302"/>
      <c r="P26" s="301"/>
      <c r="Q26" s="494"/>
      <c r="R26" s="307"/>
    </row>
    <row r="27" spans="2:18" s="148" customFormat="1" ht="23.25" customHeight="1">
      <c r="B27" s="301"/>
      <c r="C27" s="288">
        <v>16</v>
      </c>
      <c r="D27" s="307"/>
      <c r="E27" s="314"/>
      <c r="F27" s="387" t="s">
        <v>170</v>
      </c>
      <c r="G27" s="307"/>
      <c r="H27" s="314"/>
      <c r="I27" s="356">
        <v>298.24</v>
      </c>
      <c r="J27" s="291" t="s">
        <v>169</v>
      </c>
      <c r="K27" s="307"/>
      <c r="L27" s="314"/>
      <c r="M27" s="292" t="s">
        <v>68</v>
      </c>
      <c r="N27" s="291"/>
      <c r="O27" s="302"/>
      <c r="P27" s="301"/>
      <c r="Q27" s="494"/>
      <c r="R27" s="307"/>
    </row>
    <row r="28" spans="2:18" s="148" customFormat="1" ht="23.25" customHeight="1">
      <c r="B28" s="301"/>
      <c r="C28" s="288">
        <v>17</v>
      </c>
      <c r="D28" s="307"/>
      <c r="E28" s="314"/>
      <c r="F28" s="387" t="s">
        <v>243</v>
      </c>
      <c r="G28" s="307"/>
      <c r="H28" s="314"/>
      <c r="I28" s="356">
        <v>21.3</v>
      </c>
      <c r="J28" s="291" t="s">
        <v>237</v>
      </c>
      <c r="K28" s="307"/>
      <c r="L28" s="314"/>
      <c r="M28" s="292" t="s">
        <v>68</v>
      </c>
      <c r="N28" s="291"/>
      <c r="O28" s="302"/>
      <c r="P28" s="301"/>
      <c r="Q28" s="494"/>
      <c r="R28" s="307"/>
    </row>
    <row r="29" spans="2:18" s="148" customFormat="1" ht="23.25" customHeight="1">
      <c r="B29" s="301"/>
      <c r="C29" s="288">
        <v>18</v>
      </c>
      <c r="D29" s="307"/>
      <c r="E29" s="314"/>
      <c r="F29" s="387" t="s">
        <v>244</v>
      </c>
      <c r="G29" s="307"/>
      <c r="H29" s="314"/>
      <c r="I29" s="356">
        <v>106.51</v>
      </c>
      <c r="J29" s="291" t="s">
        <v>105</v>
      </c>
      <c r="K29" s="307"/>
      <c r="L29" s="314"/>
      <c r="M29" s="292" t="s">
        <v>68</v>
      </c>
      <c r="N29" s="291"/>
      <c r="O29" s="302"/>
      <c r="P29" s="301"/>
      <c r="Q29" s="494"/>
      <c r="R29" s="307"/>
    </row>
    <row r="30" spans="2:18" s="148" customFormat="1" ht="23.25" customHeight="1">
      <c r="B30" s="301"/>
      <c r="C30" s="288">
        <v>19</v>
      </c>
      <c r="D30" s="307"/>
      <c r="E30" s="314"/>
      <c r="F30" s="387" t="s">
        <v>245</v>
      </c>
      <c r="G30" s="307"/>
      <c r="H30" s="314"/>
      <c r="I30" s="356">
        <v>106.51</v>
      </c>
      <c r="J30" s="291" t="s">
        <v>106</v>
      </c>
      <c r="K30" s="307"/>
      <c r="L30" s="314"/>
      <c r="M30" s="292" t="s">
        <v>68</v>
      </c>
      <c r="N30" s="291"/>
      <c r="O30" s="302"/>
      <c r="P30" s="301"/>
      <c r="Q30" s="494"/>
      <c r="R30" s="307"/>
    </row>
    <row r="31" spans="2:18" s="148" customFormat="1" ht="23.25" customHeight="1">
      <c r="B31" s="301"/>
      <c r="C31" s="288">
        <v>20</v>
      </c>
      <c r="D31" s="307"/>
      <c r="E31" s="314"/>
      <c r="F31" s="387" t="s">
        <v>238</v>
      </c>
      <c r="G31" s="307"/>
      <c r="H31" s="314"/>
      <c r="I31" s="417">
        <v>106.51</v>
      </c>
      <c r="J31" s="291" t="s">
        <v>169</v>
      </c>
      <c r="K31" s="307"/>
      <c r="L31" s="314"/>
      <c r="M31" s="292" t="s">
        <v>68</v>
      </c>
      <c r="N31" s="291"/>
      <c r="O31" s="302"/>
      <c r="P31" s="301"/>
      <c r="Q31" s="494"/>
      <c r="R31" s="307"/>
    </row>
    <row r="32" spans="2:18" s="148" customFormat="1" ht="4.95" customHeight="1">
      <c r="B32" s="518"/>
      <c r="C32" s="519"/>
      <c r="D32" s="520"/>
      <c r="E32" s="521"/>
      <c r="F32" s="522"/>
      <c r="G32" s="520"/>
      <c r="H32" s="521"/>
      <c r="I32" s="523"/>
      <c r="J32" s="524"/>
      <c r="K32" s="520"/>
      <c r="L32" s="521"/>
      <c r="M32" s="525"/>
      <c r="N32" s="524"/>
      <c r="O32" s="526"/>
      <c r="P32" s="518"/>
      <c r="Q32" s="527"/>
      <c r="R32" s="520"/>
    </row>
    <row r="33" spans="1:18" s="148" customFormat="1" ht="20.100000000000001" customHeight="1">
      <c r="B33" s="73"/>
      <c r="C33" s="750">
        <v>21</v>
      </c>
      <c r="D33" s="450"/>
      <c r="E33" s="451"/>
      <c r="F33" s="162" t="s">
        <v>191</v>
      </c>
      <c r="G33" s="450"/>
      <c r="H33" s="451"/>
      <c r="I33" s="452"/>
      <c r="J33" s="453"/>
      <c r="K33" s="450"/>
      <c r="L33" s="451"/>
      <c r="M33" s="454"/>
      <c r="N33" s="453"/>
      <c r="O33" s="455"/>
      <c r="P33" s="456"/>
      <c r="Q33" s="495">
        <f>+Q13+Q24</f>
        <v>0</v>
      </c>
      <c r="R33" s="450"/>
    </row>
    <row r="34" spans="1:18" ht="7.5" customHeight="1">
      <c r="B34" s="10"/>
      <c r="C34" s="10"/>
      <c r="D34" s="10"/>
      <c r="E34" s="10"/>
      <c r="F34" s="10"/>
      <c r="G34" s="10"/>
      <c r="H34" s="10"/>
      <c r="I34" s="10"/>
      <c r="J34" s="10"/>
      <c r="K34" s="10"/>
      <c r="L34" s="10"/>
      <c r="M34" s="10"/>
      <c r="N34" s="10"/>
      <c r="O34" s="10"/>
      <c r="P34" s="10"/>
      <c r="R34" s="10"/>
    </row>
    <row r="35" spans="1:18" ht="16.95" customHeight="1">
      <c r="C35" s="10" t="s">
        <v>96</v>
      </c>
    </row>
    <row r="36" spans="1:18" ht="16.95" customHeight="1">
      <c r="C36" s="10" t="s">
        <v>221</v>
      </c>
    </row>
    <row r="37" spans="1:18" ht="16.95" customHeight="1">
      <c r="C37" s="10" t="s">
        <v>222</v>
      </c>
    </row>
    <row r="38" spans="1:18" ht="16.95" customHeight="1">
      <c r="C38" s="10" t="s">
        <v>242</v>
      </c>
    </row>
    <row r="39" spans="1:18" ht="16.95" customHeight="1">
      <c r="C39" s="10" t="s">
        <v>239</v>
      </c>
    </row>
    <row r="40" spans="1:18" ht="16.95" customHeight="1">
      <c r="C40" s="10" t="s">
        <v>240</v>
      </c>
    </row>
    <row r="41" spans="1:18" ht="31.95" customHeight="1">
      <c r="C41" s="1000" t="s">
        <v>241</v>
      </c>
      <c r="D41" s="1000"/>
      <c r="E41" s="1000"/>
      <c r="F41" s="1000"/>
      <c r="G41" s="1000"/>
      <c r="H41" s="1000"/>
      <c r="I41" s="1000"/>
      <c r="J41" s="1000"/>
      <c r="K41" s="1000"/>
      <c r="L41" s="1000"/>
      <c r="M41" s="1000"/>
      <c r="N41" s="1000"/>
      <c r="O41" s="1000"/>
    </row>
    <row r="42" spans="1:18" ht="16.95" customHeight="1" thickBot="1">
      <c r="C42" s="763"/>
      <c r="D42" s="763"/>
      <c r="E42" s="763"/>
      <c r="F42" s="763"/>
      <c r="G42" s="763"/>
      <c r="H42" s="763"/>
      <c r="I42" s="763"/>
      <c r="J42" s="763"/>
      <c r="K42" s="763"/>
      <c r="L42" s="763"/>
      <c r="M42" s="763"/>
      <c r="N42" s="763"/>
      <c r="O42" s="763"/>
    </row>
    <row r="43" spans="1:18" s="10" customFormat="1" ht="16.2" thickBot="1">
      <c r="A43" s="1097" t="s">
        <v>88</v>
      </c>
      <c r="B43" s="1098"/>
      <c r="C43" s="1098"/>
      <c r="D43" s="1098"/>
      <c r="E43" s="1098"/>
      <c r="F43" s="1098"/>
      <c r="G43" s="1098"/>
      <c r="H43" s="1098"/>
      <c r="I43" s="1098"/>
      <c r="J43" s="1098"/>
      <c r="K43" s="1098"/>
      <c r="L43" s="1098"/>
      <c r="M43" s="1098"/>
      <c r="N43" s="1098"/>
      <c r="O43" s="1098"/>
      <c r="P43" s="1098"/>
      <c r="Q43" s="1098"/>
      <c r="R43" s="1099"/>
    </row>
  </sheetData>
  <mergeCells count="10">
    <mergeCell ref="C41:O41"/>
    <mergeCell ref="A43:R43"/>
    <mergeCell ref="B1:R1"/>
    <mergeCell ref="B2:R2"/>
    <mergeCell ref="J3:Q3"/>
    <mergeCell ref="B4:O4"/>
    <mergeCell ref="B6:N6"/>
    <mergeCell ref="I8:J8"/>
    <mergeCell ref="M8:N8"/>
    <mergeCell ref="B5:R5"/>
  </mergeCells>
  <printOptions horizontalCentered="1"/>
  <pageMargins left="0.75" right="0.75" top="1.03" bottom="1" header="0.75" footer="0.5"/>
  <pageSetup scale="58"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36"/>
  <sheetViews>
    <sheetView zoomScaleNormal="100" workbookViewId="0">
      <selection sqref="A1:J1"/>
    </sheetView>
  </sheetViews>
  <sheetFormatPr defaultColWidth="11" defaultRowHeight="15.6"/>
  <cols>
    <col min="1" max="1" width="1.59765625" customWidth="1"/>
    <col min="2" max="2" width="1.69921875" customWidth="1"/>
    <col min="3" max="3" width="6.59765625" customWidth="1"/>
    <col min="4" max="5" width="1.59765625" customWidth="1"/>
    <col min="6" max="6" width="70.8984375" customWidth="1"/>
    <col min="7" max="8" width="1.59765625" customWidth="1"/>
    <col min="9" max="9" width="13.19921875" customWidth="1"/>
    <col min="10" max="10" width="10.3984375" customWidth="1"/>
    <col min="11" max="11" width="1.19921875" customWidth="1"/>
    <col min="12" max="12" width="1.59765625" customWidth="1"/>
    <col min="13" max="13" width="11.59765625" customWidth="1"/>
    <col min="14" max="14" width="7.09765625" customWidth="1"/>
    <col min="15" max="16" width="1.59765625" customWidth="1"/>
    <col min="17" max="17" width="15.5" style="10" customWidth="1"/>
    <col min="18" max="18" width="1.59765625" customWidth="1"/>
  </cols>
  <sheetData>
    <row r="1" spans="1:18">
      <c r="B1" s="1065" t="s">
        <v>305</v>
      </c>
      <c r="C1" s="1065"/>
      <c r="D1" s="1065"/>
      <c r="E1" s="1065"/>
      <c r="F1" s="1065"/>
      <c r="G1" s="1065"/>
      <c r="H1" s="1065"/>
      <c r="I1" s="1065"/>
      <c r="J1" s="1065"/>
      <c r="K1" s="1065"/>
      <c r="L1" s="1065"/>
      <c r="M1" s="1065"/>
      <c r="N1" s="1065"/>
      <c r="O1" s="1065"/>
      <c r="P1" s="1065"/>
      <c r="Q1" s="1065"/>
    </row>
    <row r="2" spans="1:18" s="7" customFormat="1" ht="18" customHeight="1">
      <c r="A2" s="155"/>
      <c r="B2" s="1065" t="s">
        <v>392</v>
      </c>
      <c r="C2" s="1065"/>
      <c r="D2" s="1065"/>
      <c r="E2" s="1065"/>
      <c r="F2" s="1065"/>
      <c r="G2" s="1065"/>
      <c r="H2" s="1065"/>
      <c r="I2" s="1065"/>
      <c r="J2" s="1065"/>
      <c r="K2" s="1065"/>
      <c r="L2" s="1065"/>
      <c r="M2" s="1065"/>
      <c r="N2" s="1065"/>
      <c r="O2" s="1065"/>
      <c r="P2" s="1065"/>
      <c r="Q2" s="1065"/>
    </row>
    <row r="3" spans="1:18" s="7" customFormat="1" ht="18" customHeight="1">
      <c r="A3" s="155"/>
      <c r="B3" s="761"/>
      <c r="C3" s="761"/>
      <c r="D3" s="761"/>
      <c r="E3" s="761"/>
      <c r="F3" s="761"/>
      <c r="G3" s="761"/>
      <c r="H3" s="761"/>
      <c r="I3" s="99" t="s">
        <v>24</v>
      </c>
      <c r="J3" s="1101">
        <f>+'4-A'!G3</f>
        <v>0</v>
      </c>
      <c r="K3" s="1101"/>
      <c r="L3" s="1101"/>
      <c r="M3" s="1101"/>
      <c r="N3" s="1101"/>
      <c r="O3" s="1101"/>
      <c r="P3" s="1101"/>
      <c r="Q3" s="1101"/>
    </row>
    <row r="4" spans="1:18" s="5" customFormat="1" ht="18" customHeight="1">
      <c r="B4" s="1100"/>
      <c r="C4" s="1100"/>
      <c r="D4" s="1100"/>
      <c r="E4" s="1100"/>
      <c r="F4" s="1100"/>
      <c r="G4" s="1100"/>
      <c r="H4" s="1100"/>
      <c r="I4" s="1100"/>
      <c r="J4" s="1100"/>
      <c r="K4" s="1100"/>
      <c r="Q4" s="28"/>
    </row>
    <row r="5" spans="1:18" s="5" customFormat="1" ht="37.200000000000003" customHeight="1">
      <c r="B5" s="1102" t="s">
        <v>359</v>
      </c>
      <c r="C5" s="1102"/>
      <c r="D5" s="1102"/>
      <c r="E5" s="1102"/>
      <c r="F5" s="1102"/>
      <c r="G5" s="1102"/>
      <c r="H5" s="1102"/>
      <c r="I5" s="1102"/>
      <c r="J5" s="1102"/>
      <c r="K5" s="1102"/>
      <c r="L5" s="1102"/>
      <c r="M5" s="1102"/>
      <c r="N5" s="1102"/>
      <c r="O5" s="1102"/>
      <c r="P5" s="1102"/>
      <c r="Q5" s="1102"/>
      <c r="R5" s="1102"/>
    </row>
    <row r="6" spans="1:18" s="5" customFormat="1" ht="18" customHeight="1">
      <c r="B6" s="703"/>
      <c r="C6" s="703"/>
      <c r="D6" s="703"/>
      <c r="E6" s="703"/>
      <c r="F6" s="703"/>
      <c r="G6" s="703"/>
      <c r="H6" s="703"/>
      <c r="I6" s="703"/>
      <c r="J6" s="703"/>
      <c r="K6" s="703"/>
      <c r="Q6" s="28"/>
    </row>
    <row r="7" spans="1:18" s="5" customFormat="1" ht="18" customHeight="1">
      <c r="B7" s="1085" t="s">
        <v>285</v>
      </c>
      <c r="C7" s="1085"/>
      <c r="D7" s="1085"/>
      <c r="E7" s="1085"/>
      <c r="F7" s="1085"/>
      <c r="G7" s="1085"/>
      <c r="H7" s="1085"/>
      <c r="I7" s="1085"/>
      <c r="J7" s="1085"/>
      <c r="K7" s="1085"/>
      <c r="L7" s="1085"/>
      <c r="M7" s="1085"/>
      <c r="N7" s="1085"/>
      <c r="O7" s="1085"/>
      <c r="P7" s="1085"/>
      <c r="Q7" s="1085"/>
      <c r="R7" s="1085"/>
    </row>
    <row r="8" spans="1:18" ht="5.0999999999999996" customHeight="1">
      <c r="B8" s="20"/>
      <c r="C8" s="67"/>
      <c r="D8" s="19"/>
      <c r="E8" s="18"/>
      <c r="F8" s="18"/>
      <c r="G8" s="18"/>
      <c r="H8" s="20"/>
      <c r="I8" s="18"/>
      <c r="J8" s="18"/>
      <c r="K8" s="19"/>
      <c r="L8" s="363"/>
      <c r="M8" s="364"/>
      <c r="N8" s="364"/>
      <c r="O8" s="2"/>
      <c r="P8" s="363"/>
      <c r="Q8" s="18"/>
      <c r="R8" s="2"/>
    </row>
    <row r="9" spans="1:18" ht="51" customHeight="1">
      <c r="B9" s="27"/>
      <c r="C9" s="768" t="s">
        <v>0</v>
      </c>
      <c r="D9" s="147"/>
      <c r="E9" s="12"/>
      <c r="F9" s="747" t="s">
        <v>135</v>
      </c>
      <c r="G9" s="762"/>
      <c r="H9" s="13"/>
      <c r="I9" s="1004" t="s">
        <v>283</v>
      </c>
      <c r="J9" s="1006"/>
      <c r="K9" s="147"/>
      <c r="L9" s="6"/>
      <c r="M9" s="1004" t="s">
        <v>217</v>
      </c>
      <c r="N9" s="1006"/>
      <c r="O9" s="85"/>
      <c r="P9" s="6"/>
      <c r="Q9" s="747" t="s">
        <v>126</v>
      </c>
      <c r="R9" s="85"/>
    </row>
    <row r="10" spans="1:18" ht="5.0999999999999996" customHeight="1">
      <c r="B10" s="25"/>
      <c r="C10" s="68"/>
      <c r="D10" s="24"/>
      <c r="E10" s="36"/>
      <c r="F10" s="36"/>
      <c r="G10" s="17"/>
      <c r="H10" s="16"/>
      <c r="I10" s="48"/>
      <c r="J10" s="48"/>
      <c r="K10" s="24"/>
      <c r="L10" s="3"/>
      <c r="M10" s="365"/>
      <c r="N10" s="365"/>
      <c r="O10" s="4"/>
      <c r="P10" s="3"/>
      <c r="Q10" s="17"/>
      <c r="R10" s="4"/>
    </row>
    <row r="11" spans="1:18" ht="5.0999999999999996" customHeight="1" thickBot="1">
      <c r="B11" s="27"/>
      <c r="C11" s="70"/>
      <c r="D11" s="29"/>
      <c r="E11" s="12"/>
      <c r="F11" s="12"/>
      <c r="G11" s="28"/>
      <c r="H11" s="13"/>
      <c r="I11" s="14"/>
      <c r="J11" s="14"/>
      <c r="K11" s="19"/>
      <c r="L11" s="363"/>
      <c r="M11" s="364"/>
      <c r="N11" s="364"/>
      <c r="O11" s="2"/>
      <c r="P11" s="363"/>
      <c r="Q11" s="18"/>
      <c r="R11" s="2"/>
    </row>
    <row r="12" spans="1:18" s="148" customFormat="1" ht="24" customHeight="1" thickTop="1">
      <c r="B12" s="303"/>
      <c r="C12" s="278">
        <v>1</v>
      </c>
      <c r="D12" s="308"/>
      <c r="E12" s="278"/>
      <c r="F12" s="279" t="s">
        <v>137</v>
      </c>
      <c r="G12" s="276"/>
      <c r="H12" s="315"/>
      <c r="I12" s="921"/>
      <c r="J12" s="362" t="s">
        <v>61</v>
      </c>
      <c r="K12" s="308"/>
      <c r="L12" s="233"/>
      <c r="M12" s="704">
        <v>17181</v>
      </c>
      <c r="N12" s="276" t="s">
        <v>63</v>
      </c>
      <c r="O12" s="308"/>
      <c r="P12" s="303"/>
      <c r="Q12" s="531">
        <f>ROUND(I12*M12,0)</f>
        <v>0</v>
      </c>
      <c r="R12" s="235"/>
    </row>
    <row r="13" spans="1:18" s="148" customFormat="1" ht="23.25" customHeight="1">
      <c r="B13" s="301"/>
      <c r="C13" s="289">
        <v>2</v>
      </c>
      <c r="D13" s="307"/>
      <c r="E13" s="289"/>
      <c r="F13" s="290" t="s">
        <v>279</v>
      </c>
      <c r="G13" s="287"/>
      <c r="H13" s="314"/>
      <c r="I13" s="920"/>
      <c r="J13" s="291" t="s">
        <v>61</v>
      </c>
      <c r="K13" s="307"/>
      <c r="L13" s="457"/>
      <c r="M13" s="705">
        <v>8590</v>
      </c>
      <c r="N13" s="280" t="s">
        <v>63</v>
      </c>
      <c r="O13" s="306"/>
      <c r="P13" s="300"/>
      <c r="Q13" s="497">
        <f t="shared" ref="Q13:Q16" si="0">ROUND(I13*M13,0)</f>
        <v>0</v>
      </c>
      <c r="R13" s="458"/>
    </row>
    <row r="14" spans="1:18" s="148" customFormat="1" ht="23.25" customHeight="1">
      <c r="B14" s="300"/>
      <c r="C14" s="222">
        <v>3</v>
      </c>
      <c r="D14" s="306"/>
      <c r="E14" s="222"/>
      <c r="F14" s="224" t="s">
        <v>192</v>
      </c>
      <c r="G14" s="280"/>
      <c r="H14" s="313"/>
      <c r="I14" s="920"/>
      <c r="J14" s="291" t="s">
        <v>61</v>
      </c>
      <c r="K14" s="306"/>
      <c r="L14" s="457"/>
      <c r="M14" s="705">
        <v>1330</v>
      </c>
      <c r="N14" s="280" t="s">
        <v>63</v>
      </c>
      <c r="O14" s="306"/>
      <c r="P14" s="300"/>
      <c r="Q14" s="497">
        <f t="shared" si="0"/>
        <v>0</v>
      </c>
      <c r="R14" s="458"/>
    </row>
    <row r="15" spans="1:18" s="148" customFormat="1" ht="23.25" customHeight="1">
      <c r="B15" s="300"/>
      <c r="C15" s="222">
        <v>4</v>
      </c>
      <c r="D15" s="306"/>
      <c r="E15" s="222"/>
      <c r="F15" s="224" t="s">
        <v>280</v>
      </c>
      <c r="G15" s="280"/>
      <c r="H15" s="313"/>
      <c r="I15" s="920"/>
      <c r="J15" s="291" t="s">
        <v>61</v>
      </c>
      <c r="K15" s="306"/>
      <c r="L15" s="457"/>
      <c r="M15" s="705">
        <v>10</v>
      </c>
      <c r="N15" s="280" t="s">
        <v>63</v>
      </c>
      <c r="O15" s="306"/>
      <c r="P15" s="300"/>
      <c r="Q15" s="497">
        <f t="shared" si="0"/>
        <v>0</v>
      </c>
      <c r="R15" s="458"/>
    </row>
    <row r="16" spans="1:18" s="148" customFormat="1" ht="22.95" customHeight="1" thickBot="1">
      <c r="B16" s="300"/>
      <c r="C16" s="222">
        <v>5</v>
      </c>
      <c r="D16" s="306"/>
      <c r="E16" s="222"/>
      <c r="F16" s="224" t="s">
        <v>52</v>
      </c>
      <c r="G16" s="280"/>
      <c r="H16" s="313"/>
      <c r="I16" s="919"/>
      <c r="J16" s="291" t="s">
        <v>61</v>
      </c>
      <c r="K16" s="306"/>
      <c r="L16" s="457"/>
      <c r="M16" s="705">
        <v>0</v>
      </c>
      <c r="N16" s="280" t="s">
        <v>63</v>
      </c>
      <c r="O16" s="306"/>
      <c r="P16" s="300"/>
      <c r="Q16" s="498">
        <f t="shared" si="0"/>
        <v>0</v>
      </c>
      <c r="R16" s="458"/>
    </row>
    <row r="17" spans="2:18" s="148" customFormat="1" ht="23.25" customHeight="1" thickTop="1">
      <c r="B17" s="309"/>
      <c r="C17" s="381">
        <v>6</v>
      </c>
      <c r="D17" s="379"/>
      <c r="E17" s="381"/>
      <c r="F17" s="786" t="s">
        <v>127</v>
      </c>
      <c r="G17" s="311"/>
      <c r="H17" s="377"/>
      <c r="I17" s="271"/>
      <c r="J17" s="380"/>
      <c r="K17" s="379"/>
      <c r="L17" s="675"/>
      <c r="M17" s="311"/>
      <c r="N17" s="311"/>
      <c r="O17" s="379"/>
      <c r="P17" s="309"/>
      <c r="Q17" s="677">
        <f>SUM(Q12:Q16)</f>
        <v>0</v>
      </c>
      <c r="R17" s="676"/>
    </row>
    <row r="18" spans="2:18" ht="17.399999999999999" customHeight="1">
      <c r="B18" s="28" t="s">
        <v>284</v>
      </c>
      <c r="C18" s="28"/>
      <c r="D18" s="28"/>
      <c r="E18" s="28"/>
      <c r="F18" s="28"/>
      <c r="G18" s="28"/>
      <c r="H18" s="28"/>
      <c r="I18" s="28"/>
      <c r="J18" s="28"/>
      <c r="K18" s="28"/>
      <c r="L18" s="5"/>
      <c r="M18" s="5"/>
      <c r="N18" s="5"/>
      <c r="O18" s="5"/>
      <c r="P18" s="5"/>
      <c r="Q18" s="28"/>
      <c r="R18" s="5"/>
    </row>
    <row r="19" spans="2:18" ht="17.399999999999999" customHeight="1">
      <c r="B19" s="28"/>
      <c r="C19" s="28"/>
      <c r="D19" s="28"/>
      <c r="E19" s="28"/>
      <c r="F19" s="28"/>
      <c r="G19" s="28"/>
      <c r="H19" s="28"/>
      <c r="I19" s="28"/>
      <c r="J19" s="28"/>
      <c r="K19" s="28"/>
      <c r="L19" s="5"/>
      <c r="M19" s="5"/>
      <c r="N19" s="5"/>
      <c r="O19" s="5"/>
      <c r="P19" s="5"/>
      <c r="Q19" s="28"/>
      <c r="R19" s="5"/>
    </row>
    <row r="20" spans="2:18" ht="17.399999999999999" customHeight="1">
      <c r="B20" s="1085" t="s">
        <v>402</v>
      </c>
      <c r="C20" s="1085"/>
      <c r="D20" s="1085"/>
      <c r="E20" s="1085"/>
      <c r="F20" s="1085"/>
      <c r="G20" s="1085"/>
      <c r="H20" s="1085"/>
      <c r="I20" s="1085"/>
      <c r="J20" s="1085"/>
      <c r="K20" s="1085"/>
      <c r="L20" s="5"/>
      <c r="M20" s="5"/>
      <c r="N20" s="5"/>
      <c r="O20" s="5"/>
      <c r="P20" s="5"/>
      <c r="Q20" s="28"/>
      <c r="R20" s="5"/>
    </row>
    <row r="21" spans="2:18" ht="6.6" customHeight="1">
      <c r="B21" s="20"/>
      <c r="C21" s="67"/>
      <c r="D21" s="19"/>
      <c r="E21" s="18"/>
      <c r="F21" s="18"/>
      <c r="G21" s="18"/>
      <c r="H21" s="20"/>
      <c r="I21" s="18"/>
      <c r="J21" s="18"/>
      <c r="K21" s="19"/>
      <c r="L21" s="5"/>
      <c r="M21" s="5"/>
      <c r="N21" s="5"/>
      <c r="O21" s="5"/>
      <c r="P21" s="5"/>
      <c r="Q21" s="28"/>
      <c r="R21" s="5"/>
    </row>
    <row r="22" spans="2:18" ht="51" customHeight="1">
      <c r="B22" s="27"/>
      <c r="C22" s="768" t="s">
        <v>0</v>
      </c>
      <c r="D22" s="147"/>
      <c r="E22" s="12"/>
      <c r="F22" s="747" t="s">
        <v>135</v>
      </c>
      <c r="G22" s="762"/>
      <c r="H22" s="13"/>
      <c r="I22" s="1004" t="s">
        <v>283</v>
      </c>
      <c r="J22" s="1006"/>
      <c r="K22" s="147"/>
      <c r="L22" s="5"/>
      <c r="M22" s="5"/>
      <c r="N22" s="5"/>
      <c r="O22" s="5"/>
      <c r="P22" s="5"/>
      <c r="Q22" s="28"/>
      <c r="R22" s="5"/>
    </row>
    <row r="23" spans="2:18" ht="6.6" customHeight="1">
      <c r="B23" s="25"/>
      <c r="C23" s="68"/>
      <c r="D23" s="24"/>
      <c r="E23" s="36"/>
      <c r="F23" s="36"/>
      <c r="G23" s="17"/>
      <c r="H23" s="16"/>
      <c r="I23" s="48"/>
      <c r="J23" s="48"/>
      <c r="K23" s="24"/>
      <c r="L23" s="5"/>
      <c r="M23" s="5"/>
      <c r="N23" s="5"/>
      <c r="O23" s="5"/>
      <c r="P23" s="5"/>
      <c r="Q23" s="28"/>
      <c r="R23" s="5"/>
    </row>
    <row r="24" spans="2:18" ht="6.6" customHeight="1" thickBot="1">
      <c r="B24" s="27"/>
      <c r="C24" s="70"/>
      <c r="D24" s="29"/>
      <c r="E24" s="12"/>
      <c r="F24" s="12"/>
      <c r="G24" s="28"/>
      <c r="H24" s="13"/>
      <c r="I24" s="14"/>
      <c r="J24" s="14"/>
      <c r="K24" s="19"/>
      <c r="L24" s="5"/>
      <c r="M24" s="5"/>
      <c r="N24" s="5"/>
      <c r="O24" s="5"/>
      <c r="P24" s="5"/>
      <c r="Q24" s="28"/>
      <c r="R24" s="5"/>
    </row>
    <row r="25" spans="2:18" ht="22.95" customHeight="1" thickTop="1">
      <c r="B25" s="78"/>
      <c r="C25" s="14">
        <v>7</v>
      </c>
      <c r="D25" s="89"/>
      <c r="E25" s="14"/>
      <c r="F25" s="79" t="s">
        <v>403</v>
      </c>
      <c r="G25" s="54"/>
      <c r="H25" s="60"/>
      <c r="I25" s="921"/>
      <c r="J25" s="146" t="s">
        <v>61</v>
      </c>
      <c r="K25" s="89"/>
      <c r="L25" s="5"/>
      <c r="M25" s="5"/>
      <c r="N25" s="5"/>
      <c r="O25" s="5"/>
      <c r="P25" s="5"/>
      <c r="Q25" s="28"/>
      <c r="R25" s="5"/>
    </row>
    <row r="26" spans="2:18" ht="22.95" customHeight="1">
      <c r="B26" s="300"/>
      <c r="C26" s="222">
        <v>8</v>
      </c>
      <c r="D26" s="306"/>
      <c r="E26" s="222"/>
      <c r="F26" s="224" t="s">
        <v>404</v>
      </c>
      <c r="G26" s="306"/>
      <c r="H26" s="222"/>
      <c r="I26" s="922"/>
      <c r="J26" s="225" t="s">
        <v>61</v>
      </c>
      <c r="K26" s="306"/>
      <c r="L26" s="5"/>
      <c r="M26" s="5"/>
      <c r="N26" s="5"/>
      <c r="O26" s="5"/>
      <c r="P26" s="5"/>
      <c r="Q26" s="28"/>
      <c r="R26" s="5"/>
    </row>
    <row r="27" spans="2:18" ht="22.95" customHeight="1" thickBot="1">
      <c r="B27" s="78"/>
      <c r="C27" s="14">
        <v>9</v>
      </c>
      <c r="D27" s="89"/>
      <c r="E27" s="14"/>
      <c r="F27" s="79" t="s">
        <v>405</v>
      </c>
      <c r="G27" s="89"/>
      <c r="H27" s="14"/>
      <c r="I27" s="923"/>
      <c r="J27" s="146" t="s">
        <v>61</v>
      </c>
      <c r="K27" s="89"/>
      <c r="L27" s="5"/>
      <c r="M27" s="5"/>
      <c r="N27" s="5"/>
      <c r="O27" s="5"/>
      <c r="P27" s="5"/>
      <c r="Q27" s="28"/>
      <c r="R27" s="5"/>
    </row>
    <row r="28" spans="2:18" ht="6.6" customHeight="1" thickTop="1">
      <c r="B28" s="25"/>
      <c r="C28" s="17"/>
      <c r="D28" s="17"/>
      <c r="E28" s="25"/>
      <c r="F28" s="17"/>
      <c r="G28" s="24"/>
      <c r="H28" s="17"/>
      <c r="I28" s="17"/>
      <c r="J28" s="17"/>
      <c r="K28" s="24"/>
      <c r="L28" s="5"/>
      <c r="M28" s="5"/>
      <c r="N28" s="5"/>
      <c r="O28" s="5"/>
      <c r="P28" s="5"/>
      <c r="Q28" s="28"/>
      <c r="R28" s="5"/>
    </row>
    <row r="29" spans="2:18" ht="16.95" customHeight="1">
      <c r="B29" s="28" t="s">
        <v>286</v>
      </c>
      <c r="C29" s="28"/>
      <c r="D29" s="28"/>
      <c r="E29" s="28"/>
      <c r="F29" s="28"/>
      <c r="G29" s="28"/>
      <c r="H29" s="28"/>
      <c r="I29" s="28"/>
      <c r="J29" s="28"/>
      <c r="K29" s="28"/>
      <c r="L29" s="5"/>
      <c r="M29" s="5"/>
      <c r="N29" s="5"/>
      <c r="O29" s="5"/>
      <c r="P29" s="5"/>
      <c r="Q29" s="28"/>
      <c r="R29" s="5"/>
    </row>
    <row r="30" spans="2:18" ht="16.95" customHeight="1">
      <c r="B30" s="28"/>
      <c r="C30" s="28"/>
      <c r="D30" s="28"/>
      <c r="E30" s="28"/>
      <c r="F30" s="28"/>
      <c r="G30" s="28"/>
      <c r="H30" s="28"/>
      <c r="I30" s="28"/>
      <c r="J30" s="28"/>
      <c r="K30" s="28"/>
      <c r="L30" s="5"/>
      <c r="M30" s="5"/>
      <c r="N30" s="5"/>
      <c r="O30" s="5"/>
      <c r="P30" s="5"/>
      <c r="Q30" s="28"/>
      <c r="R30" s="5"/>
    </row>
    <row r="31" spans="2:18" ht="16.95" customHeight="1">
      <c r="B31" s="28"/>
      <c r="C31" s="28"/>
      <c r="D31" s="28"/>
      <c r="E31" s="28"/>
      <c r="F31" s="28"/>
      <c r="G31" s="28"/>
      <c r="H31" s="28"/>
      <c r="I31" s="28"/>
      <c r="J31" s="28"/>
      <c r="K31" s="28"/>
      <c r="L31" s="5"/>
      <c r="M31" s="5"/>
      <c r="N31" s="5"/>
      <c r="O31" s="5"/>
      <c r="P31" s="5"/>
      <c r="Q31" s="28"/>
      <c r="R31" s="5"/>
    </row>
    <row r="32" spans="2:18" ht="16.2" thickBot="1">
      <c r="C32" s="10"/>
    </row>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row r="34" spans="1:18">
      <c r="C34" s="10"/>
    </row>
    <row r="35" spans="1:18">
      <c r="C35" s="10"/>
    </row>
    <row r="36" spans="1:18">
      <c r="C36" s="10"/>
    </row>
  </sheetData>
  <mergeCells count="11">
    <mergeCell ref="B20:K20"/>
    <mergeCell ref="I22:J22"/>
    <mergeCell ref="A33:R33"/>
    <mergeCell ref="B1:Q1"/>
    <mergeCell ref="B2:Q2"/>
    <mergeCell ref="J3:Q3"/>
    <mergeCell ref="B4:K4"/>
    <mergeCell ref="B7:R7"/>
    <mergeCell ref="I9:J9"/>
    <mergeCell ref="M9:N9"/>
    <mergeCell ref="B5:R5"/>
  </mergeCells>
  <printOptions horizontalCentered="1"/>
  <pageMargins left="0.75" right="0.75" top="1.03" bottom="1" header="0.75" footer="0.5"/>
  <pageSetup scale="74"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39"/>
  <sheetViews>
    <sheetView topLeftCell="A2" zoomScale="85" zoomScaleNormal="85" zoomScalePageLayoutView="70" workbookViewId="0">
      <selection sqref="A1:J1"/>
    </sheetView>
  </sheetViews>
  <sheetFormatPr defaultColWidth="11" defaultRowHeight="15.6"/>
  <cols>
    <col min="1" max="1" width="5.8984375" style="10" customWidth="1"/>
    <col min="2" max="2" width="52.09765625" style="10" customWidth="1"/>
    <col min="3" max="10" width="16.59765625" style="10" customWidth="1"/>
    <col min="11" max="11" width="5.8984375" style="10" customWidth="1"/>
    <col min="12" max="13" width="10.59765625" style="10" customWidth="1"/>
    <col min="14" max="15" width="12.8984375" style="10" customWidth="1"/>
    <col min="16" max="16" width="1.8984375" style="10" customWidth="1"/>
    <col min="17" max="28" width="12.8984375" style="10" customWidth="1"/>
    <col min="29" max="16384" width="11" style="10"/>
  </cols>
  <sheetData>
    <row r="1" spans="1:22">
      <c r="A1" s="995" t="s">
        <v>305</v>
      </c>
      <c r="B1" s="1103"/>
      <c r="C1" s="1103"/>
      <c r="D1" s="1103"/>
      <c r="E1" s="1103"/>
      <c r="F1" s="1103"/>
      <c r="G1" s="1103"/>
      <c r="H1" s="1103"/>
      <c r="I1" s="1103"/>
      <c r="J1" s="1103"/>
    </row>
    <row r="2" spans="1:22" ht="23.25" customHeight="1">
      <c r="A2" s="995" t="s">
        <v>162</v>
      </c>
      <c r="B2" s="1103"/>
      <c r="C2" s="1103"/>
      <c r="D2" s="1103"/>
      <c r="E2" s="1103"/>
      <c r="F2" s="1103"/>
      <c r="G2" s="1103"/>
      <c r="H2" s="1103"/>
      <c r="I2" s="1103"/>
      <c r="J2" s="1103"/>
      <c r="K2" s="66"/>
      <c r="L2" s="66"/>
      <c r="M2" s="184"/>
      <c r="N2" s="184"/>
      <c r="O2" s="184"/>
      <c r="P2" s="184"/>
      <c r="Q2" s="184"/>
      <c r="R2" s="184"/>
      <c r="S2" s="184"/>
      <c r="T2" s="184"/>
      <c r="U2" s="184"/>
      <c r="V2" s="184"/>
    </row>
    <row r="3" spans="1:22" ht="18.75" customHeight="1">
      <c r="A3" s="995" t="s">
        <v>163</v>
      </c>
      <c r="B3" s="1103"/>
      <c r="C3" s="1103"/>
      <c r="D3" s="1103"/>
      <c r="E3" s="1103"/>
      <c r="F3" s="1103"/>
      <c r="G3" s="1103"/>
      <c r="H3" s="1103"/>
      <c r="I3" s="1103"/>
      <c r="J3" s="1103"/>
      <c r="K3" s="66"/>
      <c r="L3" s="66"/>
      <c r="M3" s="184"/>
      <c r="N3" s="184"/>
      <c r="O3" s="184"/>
      <c r="P3" s="184"/>
      <c r="Q3" s="184"/>
      <c r="R3" s="184"/>
      <c r="S3" s="184"/>
      <c r="T3" s="184"/>
      <c r="U3" s="184"/>
      <c r="V3" s="184"/>
    </row>
    <row r="4" spans="1:22" ht="18">
      <c r="A4" s="995" t="s">
        <v>154</v>
      </c>
      <c r="B4" s="995"/>
      <c r="C4" s="995"/>
      <c r="D4" s="995"/>
      <c r="E4" s="995"/>
      <c r="F4" s="995"/>
      <c r="G4" s="995"/>
      <c r="H4" s="995"/>
      <c r="I4" s="995"/>
      <c r="J4" s="995"/>
      <c r="K4" s="66"/>
      <c r="L4" s="66"/>
      <c r="M4" s="184"/>
      <c r="N4" s="184"/>
      <c r="O4" s="184"/>
      <c r="P4" s="184"/>
      <c r="Q4" s="184"/>
      <c r="R4" s="184"/>
      <c r="S4" s="184"/>
      <c r="T4" s="184"/>
      <c r="U4" s="184"/>
      <c r="V4" s="184"/>
    </row>
    <row r="5" spans="1:22" ht="18">
      <c r="A5" s="991"/>
      <c r="B5" s="991"/>
      <c r="C5" s="991"/>
      <c r="D5" s="991"/>
      <c r="E5" s="991"/>
      <c r="F5" s="991"/>
      <c r="G5" s="991"/>
      <c r="H5" s="991"/>
      <c r="I5" s="991"/>
      <c r="J5" s="991"/>
      <c r="K5" s="66"/>
      <c r="L5" s="66"/>
      <c r="M5" s="184"/>
      <c r="N5" s="184"/>
      <c r="O5" s="184"/>
      <c r="P5" s="184"/>
      <c r="Q5" s="184"/>
      <c r="R5" s="184"/>
      <c r="S5" s="184"/>
      <c r="T5" s="184"/>
      <c r="U5" s="184"/>
      <c r="V5" s="184"/>
    </row>
    <row r="6" spans="1:22">
      <c r="A6" s="98"/>
      <c r="B6" s="756"/>
      <c r="D6" s="99" t="s">
        <v>24</v>
      </c>
      <c r="E6" s="1116">
        <f>'4-A'!G3</f>
        <v>0</v>
      </c>
      <c r="F6" s="1116"/>
      <c r="G6" s="1116"/>
      <c r="H6" s="1116"/>
      <c r="I6" s="1116"/>
      <c r="J6" s="1116"/>
      <c r="K6" s="98"/>
    </row>
    <row r="7" spans="1:22" ht="18.600000000000001" customHeight="1">
      <c r="A7" s="100" t="s">
        <v>357</v>
      </c>
    </row>
    <row r="8" spans="1:22" ht="8.1" customHeight="1"/>
    <row r="9" spans="1:22" s="51" customFormat="1" ht="63.6" customHeight="1">
      <c r="A9" s="1110" t="s">
        <v>0</v>
      </c>
      <c r="B9" s="1110" t="s">
        <v>381</v>
      </c>
      <c r="C9" s="1186" t="s">
        <v>57</v>
      </c>
      <c r="D9" s="1187"/>
      <c r="E9" s="1187"/>
      <c r="F9" s="1188"/>
      <c r="G9" s="1107" t="s">
        <v>134</v>
      </c>
      <c r="H9" s="1107" t="s">
        <v>25</v>
      </c>
      <c r="I9" s="1111" t="s">
        <v>247</v>
      </c>
      <c r="J9" s="1107" t="s">
        <v>218</v>
      </c>
      <c r="L9" s="1082"/>
    </row>
    <row r="10" spans="1:22" s="23" customFormat="1" ht="63.6" customHeight="1">
      <c r="A10" s="1110"/>
      <c r="B10" s="1110"/>
      <c r="C10" s="757" t="s">
        <v>367</v>
      </c>
      <c r="D10" s="757" t="s">
        <v>281</v>
      </c>
      <c r="E10" s="757" t="s">
        <v>393</v>
      </c>
      <c r="F10" s="757" t="s">
        <v>394</v>
      </c>
      <c r="G10" s="1108"/>
      <c r="H10" s="1108"/>
      <c r="I10" s="1112"/>
      <c r="J10" s="1108"/>
      <c r="L10" s="1082"/>
    </row>
    <row r="11" spans="1:22" ht="8.1" customHeight="1">
      <c r="A11" s="84"/>
      <c r="B11" s="84"/>
      <c r="C11" s="84"/>
      <c r="D11" s="84"/>
      <c r="E11" s="84"/>
      <c r="F11" s="84"/>
      <c r="G11" s="84"/>
      <c r="H11" s="84"/>
      <c r="I11" s="84"/>
      <c r="J11" s="84"/>
      <c r="L11" s="54"/>
    </row>
    <row r="12" spans="1:22" ht="18" customHeight="1" thickBot="1">
      <c r="A12" s="460">
        <v>1</v>
      </c>
      <c r="B12" s="482" t="s">
        <v>26</v>
      </c>
      <c r="C12" s="101"/>
      <c r="D12" s="101"/>
      <c r="E12" s="101"/>
      <c r="F12" s="101"/>
      <c r="G12" s="101"/>
      <c r="H12" s="101"/>
      <c r="I12" s="101"/>
      <c r="J12" s="483"/>
      <c r="L12" s="54"/>
    </row>
    <row r="13" spans="1:22" ht="18" customHeight="1" thickTop="1">
      <c r="A13" s="460">
        <v>2</v>
      </c>
      <c r="B13" s="484" t="s">
        <v>433</v>
      </c>
      <c r="C13" s="924"/>
      <c r="D13" s="925"/>
      <c r="E13" s="926"/>
      <c r="F13" s="926"/>
      <c r="G13" s="926"/>
      <c r="H13" s="926"/>
      <c r="I13" s="927"/>
      <c r="J13" s="461">
        <f t="shared" ref="J13:J19" si="0">SUM(C13:I13)</f>
        <v>0</v>
      </c>
      <c r="L13" s="102"/>
    </row>
    <row r="14" spans="1:22" ht="18" customHeight="1">
      <c r="A14" s="462">
        <v>3</v>
      </c>
      <c r="B14" s="485" t="s">
        <v>49</v>
      </c>
      <c r="C14" s="928"/>
      <c r="D14" s="929"/>
      <c r="E14" s="930"/>
      <c r="F14" s="930"/>
      <c r="G14" s="930"/>
      <c r="H14" s="930"/>
      <c r="I14" s="931"/>
      <c r="J14" s="463">
        <f t="shared" si="0"/>
        <v>0</v>
      </c>
      <c r="L14" s="103"/>
    </row>
    <row r="15" spans="1:22" ht="18" customHeight="1">
      <c r="A15" s="462">
        <v>4</v>
      </c>
      <c r="B15" s="485" t="s">
        <v>50</v>
      </c>
      <c r="C15" s="928"/>
      <c r="D15" s="929"/>
      <c r="E15" s="930"/>
      <c r="F15" s="930"/>
      <c r="G15" s="930"/>
      <c r="H15" s="930"/>
      <c r="I15" s="931"/>
      <c r="J15" s="463">
        <f t="shared" si="0"/>
        <v>0</v>
      </c>
      <c r="L15" s="103"/>
    </row>
    <row r="16" spans="1:22" ht="18" customHeight="1">
      <c r="A16" s="462">
        <v>5</v>
      </c>
      <c r="B16" s="485" t="s">
        <v>198</v>
      </c>
      <c r="C16" s="928"/>
      <c r="D16" s="929"/>
      <c r="E16" s="930"/>
      <c r="F16" s="930"/>
      <c r="G16" s="930"/>
      <c r="H16" s="930"/>
      <c r="I16" s="931"/>
      <c r="J16" s="463">
        <f t="shared" si="0"/>
        <v>0</v>
      </c>
      <c r="L16" s="103"/>
    </row>
    <row r="17" spans="1:14" ht="18" customHeight="1">
      <c r="A17" s="462">
        <v>6</v>
      </c>
      <c r="B17" s="486" t="s">
        <v>199</v>
      </c>
      <c r="C17" s="928"/>
      <c r="D17" s="929"/>
      <c r="E17" s="930"/>
      <c r="F17" s="930"/>
      <c r="G17" s="930"/>
      <c r="H17" s="930"/>
      <c r="I17" s="931"/>
      <c r="J17" s="463">
        <f t="shared" si="0"/>
        <v>0</v>
      </c>
      <c r="L17" s="81"/>
    </row>
    <row r="18" spans="1:14" ht="18" customHeight="1">
      <c r="A18" s="465">
        <v>7</v>
      </c>
      <c r="B18" s="487" t="s">
        <v>51</v>
      </c>
      <c r="C18" s="928"/>
      <c r="D18" s="929"/>
      <c r="E18" s="930"/>
      <c r="F18" s="930"/>
      <c r="G18" s="930"/>
      <c r="H18" s="930"/>
      <c r="I18" s="931"/>
      <c r="J18" s="463">
        <f t="shared" si="0"/>
        <v>0</v>
      </c>
      <c r="L18" s="81"/>
      <c r="M18" s="54"/>
    </row>
    <row r="19" spans="1:14" ht="18" customHeight="1" thickBot="1">
      <c r="A19" s="465">
        <v>8</v>
      </c>
      <c r="B19" s="487" t="s">
        <v>202</v>
      </c>
      <c r="C19" s="932"/>
      <c r="D19" s="933"/>
      <c r="E19" s="934"/>
      <c r="F19" s="934"/>
      <c r="G19" s="934"/>
      <c r="H19" s="934"/>
      <c r="I19" s="935"/>
      <c r="J19" s="466">
        <f t="shared" si="0"/>
        <v>0</v>
      </c>
      <c r="L19" s="81"/>
      <c r="M19" s="54"/>
    </row>
    <row r="20" spans="1:14" ht="18" customHeight="1" thickTop="1" thickBot="1">
      <c r="A20" s="462">
        <v>9</v>
      </c>
      <c r="B20" s="467" t="s">
        <v>27</v>
      </c>
      <c r="C20" s="477">
        <f>SUM(C13:C19)</f>
        <v>0</v>
      </c>
      <c r="D20" s="477">
        <f t="shared" ref="D20:I20" si="1">SUM(D13:D19)</f>
        <v>0</v>
      </c>
      <c r="E20" s="477">
        <f>SUM(E13:E19)</f>
        <v>0</v>
      </c>
      <c r="F20" s="477">
        <f>SUM(F13:F19)</f>
        <v>0</v>
      </c>
      <c r="G20" s="477">
        <f t="shared" si="1"/>
        <v>0</v>
      </c>
      <c r="H20" s="477">
        <f t="shared" si="1"/>
        <v>0</v>
      </c>
      <c r="I20" s="477">
        <f t="shared" si="1"/>
        <v>0</v>
      </c>
      <c r="J20" s="532">
        <f>SUM(J13:J19)</f>
        <v>0</v>
      </c>
      <c r="L20" s="81"/>
      <c r="M20" s="54"/>
    </row>
    <row r="21" spans="1:14" ht="18" customHeight="1" thickTop="1" thickBot="1">
      <c r="A21" s="462">
        <v>10</v>
      </c>
      <c r="B21" s="468" t="s">
        <v>28</v>
      </c>
      <c r="C21" s="464"/>
      <c r="D21" s="464"/>
      <c r="E21" s="464"/>
      <c r="F21" s="464"/>
      <c r="G21" s="464"/>
      <c r="H21" s="464"/>
      <c r="I21" s="469"/>
      <c r="J21" s="936"/>
      <c r="L21" s="116"/>
      <c r="M21" s="102"/>
    </row>
    <row r="22" spans="1:14" ht="18" customHeight="1" thickTop="1">
      <c r="A22" s="462">
        <v>11</v>
      </c>
      <c r="B22" s="468" t="s">
        <v>203</v>
      </c>
      <c r="C22" s="464"/>
      <c r="D22" s="464"/>
      <c r="E22" s="464"/>
      <c r="F22" s="464"/>
      <c r="G22" s="464"/>
      <c r="H22" s="464"/>
      <c r="I22" s="464"/>
      <c r="J22" s="481">
        <f>(90000+60000+65000)/8</f>
        <v>26875</v>
      </c>
      <c r="L22" s="81"/>
      <c r="M22" s="54"/>
    </row>
    <row r="23" spans="1:14" ht="18" customHeight="1" thickBot="1">
      <c r="A23" s="462">
        <v>12</v>
      </c>
      <c r="B23" s="468" t="s">
        <v>435</v>
      </c>
      <c r="C23" s="464"/>
      <c r="D23" s="464"/>
      <c r="E23" s="464"/>
      <c r="F23" s="464"/>
      <c r="G23" s="464"/>
      <c r="H23" s="464"/>
      <c r="I23" s="464"/>
      <c r="J23" s="480">
        <v>18750</v>
      </c>
      <c r="L23" s="103"/>
    </row>
    <row r="24" spans="1:14" ht="18" customHeight="1" thickTop="1" thickBot="1">
      <c r="A24" s="462">
        <v>13</v>
      </c>
      <c r="B24" s="468" t="s">
        <v>29</v>
      </c>
      <c r="C24" s="464"/>
      <c r="D24" s="464"/>
      <c r="E24" s="464"/>
      <c r="F24" s="464"/>
      <c r="G24" s="464"/>
      <c r="H24" s="464"/>
      <c r="I24" s="469"/>
      <c r="J24" s="937"/>
      <c r="L24" s="81"/>
      <c r="M24" s="185"/>
    </row>
    <row r="25" spans="1:14" ht="18" customHeight="1" thickTop="1" thickBot="1">
      <c r="A25" s="462">
        <v>14</v>
      </c>
      <c r="B25" s="467" t="s">
        <v>448</v>
      </c>
      <c r="C25" s="478"/>
      <c r="D25" s="478"/>
      <c r="E25" s="478"/>
      <c r="F25" s="478"/>
      <c r="G25" s="478"/>
      <c r="H25" s="478"/>
      <c r="I25" s="478"/>
      <c r="J25" s="533">
        <f>IF(SUM(J20:J24)=(J22+J23),0,SUM(J20:J24))</f>
        <v>0</v>
      </c>
      <c r="L25" s="102"/>
    </row>
    <row r="26" spans="1:14" ht="18" customHeight="1" thickTop="1" thickBot="1">
      <c r="A26" s="462">
        <v>15</v>
      </c>
      <c r="B26" s="470" t="s">
        <v>30</v>
      </c>
      <c r="C26" s="938"/>
      <c r="D26" s="939"/>
      <c r="E26" s="940"/>
      <c r="F26" s="940"/>
      <c r="G26" s="940"/>
      <c r="H26" s="940"/>
      <c r="I26" s="941"/>
      <c r="J26" s="471">
        <f>SUM(C26:I26)</f>
        <v>0</v>
      </c>
      <c r="L26" s="81"/>
    </row>
    <row r="27" spans="1:14" ht="18" customHeight="1" thickTop="1">
      <c r="A27" s="462">
        <v>16</v>
      </c>
      <c r="B27" s="470" t="s">
        <v>32</v>
      </c>
      <c r="C27" s="479">
        <f>IF(C26=0,0,C20/C26)</f>
        <v>0</v>
      </c>
      <c r="D27" s="479">
        <f t="shared" ref="D27:I27" si="2">IF(D26=0,0,D20/D26)</f>
        <v>0</v>
      </c>
      <c r="E27" s="479">
        <f>IF(E26=0,0,E20/E26)</f>
        <v>0</v>
      </c>
      <c r="F27" s="479">
        <f>IF(F26=0,0,F20/F26)</f>
        <v>0</v>
      </c>
      <c r="G27" s="479">
        <f t="shared" si="2"/>
        <v>0</v>
      </c>
      <c r="H27" s="479">
        <f t="shared" si="2"/>
        <v>0</v>
      </c>
      <c r="I27" s="479">
        <f t="shared" si="2"/>
        <v>0</v>
      </c>
      <c r="J27" s="472">
        <f>IF(J26=0,0,J20/J26)</f>
        <v>0</v>
      </c>
      <c r="L27" s="105"/>
    </row>
    <row r="28" spans="1:14" ht="18" customHeight="1">
      <c r="A28" s="473">
        <v>17</v>
      </c>
      <c r="B28" s="474" t="s">
        <v>33</v>
      </c>
      <c r="C28" s="475"/>
      <c r="D28" s="475"/>
      <c r="E28" s="475"/>
      <c r="F28" s="475"/>
      <c r="G28" s="475"/>
      <c r="H28" s="475"/>
      <c r="I28" s="475"/>
      <c r="J28" s="476">
        <f>ROUND(IF(J26=0,0,J25/J26),2)</f>
        <v>0</v>
      </c>
      <c r="L28" s="102"/>
    </row>
    <row r="29" spans="1:14" ht="18" customHeight="1">
      <c r="A29" s="71"/>
      <c r="B29" s="80"/>
      <c r="C29" s="102"/>
      <c r="D29" s="102"/>
      <c r="E29" s="102"/>
      <c r="F29" s="102"/>
      <c r="G29" s="102"/>
      <c r="H29" s="102"/>
      <c r="I29" s="102"/>
      <c r="J29" s="358"/>
      <c r="L29" s="102"/>
    </row>
    <row r="30" spans="1:14" ht="18" customHeight="1">
      <c r="A30" s="1106" t="s">
        <v>287</v>
      </c>
      <c r="B30" s="1100"/>
      <c r="C30" s="1100"/>
      <c r="D30" s="1100"/>
      <c r="E30" s="1100"/>
      <c r="F30" s="1100"/>
      <c r="G30" s="1100"/>
      <c r="H30" s="1100"/>
      <c r="I30" s="1100"/>
      <c r="J30" s="1100"/>
      <c r="K30" s="762"/>
      <c r="L30" s="106"/>
      <c r="M30" s="102"/>
      <c r="N30" s="174"/>
    </row>
    <row r="31" spans="1:14" ht="18" customHeight="1">
      <c r="A31" s="1109" t="s">
        <v>200</v>
      </c>
      <c r="B31" s="1109"/>
      <c r="C31" s="1109"/>
      <c r="D31" s="1109"/>
      <c r="E31" s="1109"/>
      <c r="F31" s="1109"/>
      <c r="G31" s="1109"/>
      <c r="H31" s="1109"/>
      <c r="I31" s="1109"/>
      <c r="J31" s="1109"/>
      <c r="K31" s="488"/>
      <c r="L31" s="488"/>
      <c r="M31" s="102"/>
      <c r="N31" s="174"/>
    </row>
    <row r="32" spans="1:14" ht="18" customHeight="1">
      <c r="A32" s="1109" t="s">
        <v>201</v>
      </c>
      <c r="B32" s="1109"/>
      <c r="C32" s="1109"/>
      <c r="D32" s="1109"/>
      <c r="E32" s="1109"/>
      <c r="F32" s="1109"/>
      <c r="G32" s="1109"/>
      <c r="H32" s="1109"/>
      <c r="I32" s="1109"/>
      <c r="J32" s="1109"/>
      <c r="K32" s="762"/>
      <c r="L32" s="106"/>
      <c r="M32" s="102"/>
      <c r="N32" s="174"/>
    </row>
    <row r="33" spans="1:14" ht="18" customHeight="1">
      <c r="A33" s="149" t="s">
        <v>377</v>
      </c>
      <c r="B33" s="246"/>
      <c r="C33" s="246"/>
      <c r="D33" s="246"/>
      <c r="E33" s="246"/>
      <c r="F33" s="246"/>
      <c r="G33" s="246"/>
      <c r="H33" s="246"/>
      <c r="I33" s="106"/>
      <c r="J33" s="106"/>
      <c r="K33" s="106"/>
      <c r="L33" s="106"/>
      <c r="M33" s="106"/>
      <c r="N33" s="174"/>
    </row>
    <row r="34" spans="1:14" ht="18" customHeight="1">
      <c r="A34" s="149" t="s">
        <v>329</v>
      </c>
      <c r="B34" s="246"/>
      <c r="C34" s="773"/>
      <c r="D34" s="773"/>
      <c r="E34" s="773"/>
      <c r="F34" s="782"/>
      <c r="G34" s="773"/>
      <c r="H34" s="773"/>
      <c r="I34" s="106"/>
      <c r="J34" s="106"/>
      <c r="K34" s="106"/>
      <c r="L34" s="106"/>
      <c r="M34" s="106"/>
      <c r="N34" s="174"/>
    </row>
    <row r="35" spans="1:14" ht="18" customHeight="1">
      <c r="A35" s="149" t="s">
        <v>450</v>
      </c>
      <c r="B35" s="246"/>
      <c r="C35" s="992"/>
      <c r="D35" s="992"/>
      <c r="E35" s="992"/>
      <c r="F35" s="992"/>
      <c r="G35" s="992"/>
      <c r="H35" s="992"/>
      <c r="I35" s="106"/>
      <c r="J35" s="106"/>
      <c r="K35" s="106"/>
      <c r="L35" s="106"/>
      <c r="M35" s="106"/>
      <c r="N35" s="174"/>
    </row>
    <row r="36" spans="1:14" ht="9.9" customHeight="1"/>
    <row r="37" spans="1:14" ht="9.9" customHeight="1"/>
    <row r="38" spans="1:14" ht="20.100000000000001" customHeight="1">
      <c r="A38" s="997" t="s">
        <v>34</v>
      </c>
      <c r="B38" s="1104"/>
      <c r="C38" s="1104"/>
      <c r="D38" s="1104"/>
      <c r="E38" s="1104"/>
      <c r="F38" s="1104"/>
      <c r="G38" s="1104"/>
      <c r="H38" s="1104"/>
      <c r="I38" s="1104"/>
      <c r="J38" s="1105"/>
      <c r="K38" s="762"/>
      <c r="L38" s="762"/>
    </row>
    <row r="39" spans="1:14">
      <c r="K39" s="28"/>
      <c r="L39" s="28"/>
    </row>
  </sheetData>
  <mergeCells count="17">
    <mergeCell ref="L9:L10"/>
    <mergeCell ref="A30:J30"/>
    <mergeCell ref="A31:J31"/>
    <mergeCell ref="A32:J32"/>
    <mergeCell ref="A38:J38"/>
    <mergeCell ref="A1:J1"/>
    <mergeCell ref="A2:J2"/>
    <mergeCell ref="A3:J3"/>
    <mergeCell ref="A4:J4"/>
    <mergeCell ref="A9:A10"/>
    <mergeCell ref="B9:B10"/>
    <mergeCell ref="G9:G10"/>
    <mergeCell ref="H9:H10"/>
    <mergeCell ref="I9:I10"/>
    <mergeCell ref="J9:J10"/>
    <mergeCell ref="C9:F9"/>
    <mergeCell ref="E6:J6"/>
  </mergeCells>
  <printOptions horizontalCentered="1"/>
  <pageMargins left="0.75" right="0.75" top="1.03" bottom="1" header="0.75" footer="0.5"/>
  <pageSetup scale="59"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27"/>
  <sheetViews>
    <sheetView zoomScale="70" zoomScaleNormal="70" zoomScaleSheetLayoutView="70" zoomScalePageLayoutView="70" workbookViewId="0">
      <selection sqref="A1:J1"/>
    </sheetView>
  </sheetViews>
  <sheetFormatPr defaultColWidth="11" defaultRowHeight="15.6"/>
  <cols>
    <col min="1" max="1" width="1.19921875" style="10" customWidth="1"/>
    <col min="2" max="2" width="10.59765625" style="10" customWidth="1"/>
    <col min="3" max="4" width="1.19921875" style="10" customWidth="1"/>
    <col min="5" max="5" width="45.09765625" style="10" customWidth="1"/>
    <col min="6" max="6" width="1.19921875" style="10" customWidth="1"/>
    <col min="7" max="13" width="11.59765625" style="10" customWidth="1"/>
    <col min="14" max="14" width="1.19921875" style="10" customWidth="1"/>
    <col min="15" max="15" width="13.5" style="10" customWidth="1"/>
    <col min="16" max="17" width="1.19921875" style="10" customWidth="1"/>
    <col min="18" max="18" width="10.59765625" style="10" customWidth="1"/>
    <col min="19" max="20" width="1.19921875" style="10" customWidth="1"/>
    <col min="21" max="21" width="12.3984375" style="28" customWidth="1"/>
    <col min="22" max="23" width="1.19921875" style="10" customWidth="1"/>
    <col min="24" max="24" width="12.8984375" style="10" customWidth="1"/>
    <col min="25" max="25" width="1.19921875" style="10" customWidth="1"/>
    <col min="26" max="28" width="12.8984375" style="10" customWidth="1"/>
    <col min="29" max="16384" width="11" style="10"/>
  </cols>
  <sheetData>
    <row r="1" spans="1:26">
      <c r="A1" s="995" t="s">
        <v>305</v>
      </c>
      <c r="B1" s="995"/>
      <c r="C1" s="995"/>
      <c r="D1" s="995"/>
      <c r="E1" s="995"/>
      <c r="F1" s="995"/>
      <c r="G1" s="995"/>
      <c r="H1" s="995"/>
      <c r="I1" s="995"/>
      <c r="J1" s="995"/>
      <c r="K1" s="995"/>
      <c r="L1" s="995"/>
      <c r="M1" s="995"/>
      <c r="N1" s="995"/>
      <c r="O1" s="995"/>
      <c r="P1" s="995"/>
      <c r="Q1" s="995"/>
      <c r="R1" s="995"/>
      <c r="S1" s="995"/>
      <c r="T1" s="995"/>
      <c r="U1" s="995"/>
      <c r="V1" s="995"/>
      <c r="W1" s="995"/>
      <c r="X1" s="995"/>
      <c r="Y1" s="995"/>
    </row>
    <row r="2" spans="1:26">
      <c r="A2" s="995" t="s">
        <v>248</v>
      </c>
      <c r="B2" s="995"/>
      <c r="C2" s="995"/>
      <c r="D2" s="995"/>
      <c r="E2" s="995"/>
      <c r="F2" s="995"/>
      <c r="G2" s="995"/>
      <c r="H2" s="995"/>
      <c r="I2" s="995"/>
      <c r="J2" s="995"/>
      <c r="K2" s="995"/>
      <c r="L2" s="995"/>
      <c r="M2" s="995"/>
      <c r="N2" s="995"/>
      <c r="O2" s="995"/>
      <c r="P2" s="995"/>
      <c r="Q2" s="995"/>
      <c r="R2" s="995"/>
      <c r="S2" s="995"/>
      <c r="T2" s="995"/>
      <c r="U2" s="995"/>
      <c r="V2" s="995"/>
      <c r="W2" s="995"/>
      <c r="X2" s="995"/>
      <c r="Y2" s="995"/>
    </row>
    <row r="3" spans="1:26" ht="17.399999999999999" customHeight="1">
      <c r="A3" s="98"/>
      <c r="B3" s="756"/>
      <c r="C3" s="756"/>
      <c r="D3" s="756"/>
      <c r="E3" s="756"/>
      <c r="F3" s="756"/>
      <c r="L3" s="98"/>
      <c r="N3" s="99" t="s">
        <v>24</v>
      </c>
      <c r="O3" s="1116">
        <f>+'4-A'!G3</f>
        <v>0</v>
      </c>
      <c r="P3" s="1116"/>
      <c r="Q3" s="1116"/>
      <c r="R3" s="1116"/>
      <c r="S3" s="1116"/>
      <c r="T3" s="1116"/>
      <c r="U3" s="1116"/>
      <c r="V3" s="1116"/>
      <c r="W3" s="1116"/>
      <c r="X3" s="1116"/>
      <c r="Y3" s="1116"/>
    </row>
    <row r="4" spans="1:26" s="756" customFormat="1">
      <c r="A4" s="100" t="s">
        <v>357</v>
      </c>
      <c r="B4" s="755"/>
      <c r="C4" s="755"/>
      <c r="D4" s="755"/>
      <c r="E4" s="755"/>
      <c r="F4" s="755"/>
      <c r="G4" s="755"/>
      <c r="H4" s="755"/>
      <c r="I4" s="755"/>
      <c r="J4" s="755"/>
      <c r="K4" s="755"/>
      <c r="L4" s="66"/>
      <c r="M4" s="66"/>
      <c r="N4" s="755"/>
      <c r="O4" s="755"/>
      <c r="P4" s="755"/>
      <c r="Q4" s="755"/>
      <c r="U4" s="762"/>
      <c r="V4" s="762"/>
    </row>
    <row r="5" spans="1:26" customFormat="1" ht="5.0999999999999996" customHeight="1">
      <c r="A5" s="20"/>
      <c r="B5" s="18"/>
      <c r="C5" s="18"/>
      <c r="D5" s="20"/>
      <c r="E5" s="18"/>
      <c r="F5" s="19"/>
      <c r="G5" s="20"/>
      <c r="H5" s="18"/>
      <c r="I5" s="18"/>
      <c r="J5" s="18"/>
      <c r="K5" s="18"/>
      <c r="L5" s="18"/>
      <c r="M5" s="18"/>
      <c r="N5" s="18"/>
      <c r="O5" s="18"/>
      <c r="P5" s="18"/>
      <c r="Q5" s="32"/>
      <c r="R5" s="18"/>
      <c r="S5" s="19"/>
      <c r="T5" s="143"/>
      <c r="U5" s="18"/>
      <c r="V5" s="19"/>
      <c r="W5" s="143"/>
      <c r="X5" s="18"/>
      <c r="Y5" s="19"/>
      <c r="Z5" s="28"/>
    </row>
    <row r="6" spans="1:26" customFormat="1" ht="24.9" customHeight="1">
      <c r="A6" s="13"/>
      <c r="B6" s="1120" t="s">
        <v>0</v>
      </c>
      <c r="C6" s="34"/>
      <c r="D6" s="13"/>
      <c r="E6" s="1107" t="s">
        <v>4</v>
      </c>
      <c r="F6" s="187"/>
      <c r="G6" s="1122" t="s">
        <v>21</v>
      </c>
      <c r="H6" s="1123"/>
      <c r="I6" s="1123"/>
      <c r="J6" s="1123"/>
      <c r="K6" s="1123"/>
      <c r="L6" s="1123"/>
      <c r="M6" s="1124"/>
      <c r="N6" s="33"/>
      <c r="O6" s="1107" t="s">
        <v>66</v>
      </c>
      <c r="P6" s="34"/>
      <c r="Q6" s="33"/>
      <c r="R6" s="1107" t="s">
        <v>85</v>
      </c>
      <c r="S6" s="34"/>
      <c r="T6" s="13"/>
      <c r="U6" s="1125" t="s">
        <v>67</v>
      </c>
      <c r="V6" s="29"/>
      <c r="W6" s="13"/>
      <c r="X6" s="1107" t="s">
        <v>207</v>
      </c>
      <c r="Y6" s="29"/>
    </row>
    <row r="7" spans="1:26" customFormat="1" ht="24.9" customHeight="1">
      <c r="A7" s="13"/>
      <c r="B7" s="1121"/>
      <c r="C7" s="34"/>
      <c r="D7" s="13"/>
      <c r="E7" s="1108"/>
      <c r="F7" s="187"/>
      <c r="G7" s="780" t="s">
        <v>5</v>
      </c>
      <c r="H7" s="780" t="s">
        <v>6</v>
      </c>
      <c r="I7" s="780" t="s">
        <v>7</v>
      </c>
      <c r="J7" s="780" t="s">
        <v>8</v>
      </c>
      <c r="K7" s="780" t="s">
        <v>9</v>
      </c>
      <c r="L7" s="780" t="s">
        <v>10</v>
      </c>
      <c r="M7" s="780" t="s">
        <v>1</v>
      </c>
      <c r="N7" s="748"/>
      <c r="O7" s="1108"/>
      <c r="P7" s="34"/>
      <c r="Q7" s="748"/>
      <c r="R7" s="1108"/>
      <c r="S7" s="34"/>
      <c r="T7" s="13"/>
      <c r="U7" s="1126"/>
      <c r="V7" s="29"/>
      <c r="W7" s="13"/>
      <c r="X7" s="1108"/>
      <c r="Y7" s="29"/>
    </row>
    <row r="8" spans="1:26" customFormat="1" ht="5.0999999999999996" customHeight="1" thickBot="1">
      <c r="A8" s="16"/>
      <c r="B8" s="36"/>
      <c r="C8" s="55"/>
      <c r="D8" s="16"/>
      <c r="E8" s="36"/>
      <c r="F8" s="36"/>
      <c r="G8" s="784"/>
      <c r="H8" s="784"/>
      <c r="I8" s="784"/>
      <c r="J8" s="784"/>
      <c r="K8" s="784"/>
      <c r="L8" s="784"/>
      <c r="M8" s="784"/>
      <c r="N8" s="14"/>
      <c r="O8" s="12"/>
      <c r="P8" s="34"/>
      <c r="Q8" s="14"/>
      <c r="R8" s="12"/>
      <c r="S8" s="34"/>
      <c r="T8" s="13"/>
      <c r="U8" s="28"/>
      <c r="V8" s="29"/>
      <c r="W8" s="13"/>
      <c r="X8" s="28"/>
      <c r="Y8" s="29"/>
    </row>
    <row r="9" spans="1:26" customFormat="1" ht="20.100000000000001" customHeight="1" thickTop="1">
      <c r="A9" s="15"/>
      <c r="B9" s="766">
        <v>1</v>
      </c>
      <c r="C9" s="767"/>
      <c r="D9" s="15"/>
      <c r="E9" s="41" t="s">
        <v>367</v>
      </c>
      <c r="F9" s="41"/>
      <c r="G9" s="900"/>
      <c r="H9" s="899"/>
      <c r="I9" s="899"/>
      <c r="J9" s="899"/>
      <c r="K9" s="899"/>
      <c r="L9" s="899"/>
      <c r="M9" s="898"/>
      <c r="N9" s="40"/>
      <c r="O9" s="499">
        <f>SUM(G9:M9)</f>
        <v>0</v>
      </c>
      <c r="P9" s="767"/>
      <c r="Q9" s="39"/>
      <c r="R9" s="904"/>
      <c r="S9" s="767"/>
      <c r="T9" s="15"/>
      <c r="U9" s="178">
        <f>O9*R9</f>
        <v>0</v>
      </c>
      <c r="V9" s="50"/>
      <c r="W9" s="15"/>
      <c r="X9" s="908"/>
      <c r="Y9" s="50"/>
    </row>
    <row r="10" spans="1:26" customFormat="1" ht="20.100000000000001" customHeight="1">
      <c r="A10" s="15"/>
      <c r="B10" s="766">
        <v>2</v>
      </c>
      <c r="C10" s="767"/>
      <c r="D10" s="15"/>
      <c r="E10" s="41" t="s">
        <v>368</v>
      </c>
      <c r="F10" s="41"/>
      <c r="G10" s="897"/>
      <c r="H10" s="896"/>
      <c r="I10" s="896"/>
      <c r="J10" s="896"/>
      <c r="K10" s="896"/>
      <c r="L10" s="896"/>
      <c r="M10" s="895"/>
      <c r="N10" s="752"/>
      <c r="O10" s="499">
        <f t="shared" ref="O10:O20" si="0">SUM(G10:M10)</f>
        <v>0</v>
      </c>
      <c r="P10" s="55"/>
      <c r="Q10" s="39"/>
      <c r="R10" s="903"/>
      <c r="S10" s="767"/>
      <c r="T10" s="15"/>
      <c r="U10" s="178">
        <f t="shared" ref="U10:U20" si="1">O10*R10</f>
        <v>0</v>
      </c>
      <c r="V10" s="50"/>
      <c r="W10" s="15"/>
      <c r="X10" s="907"/>
      <c r="Y10" s="50"/>
    </row>
    <row r="11" spans="1:26" customFormat="1" ht="20.100000000000001" customHeight="1">
      <c r="A11" s="15"/>
      <c r="B11" s="775">
        <v>3</v>
      </c>
      <c r="C11" s="776"/>
      <c r="D11" s="15"/>
      <c r="E11" s="41" t="s">
        <v>369</v>
      </c>
      <c r="F11" s="41"/>
      <c r="G11" s="897"/>
      <c r="H11" s="896"/>
      <c r="I11" s="896"/>
      <c r="J11" s="896"/>
      <c r="K11" s="896"/>
      <c r="L11" s="896"/>
      <c r="M11" s="895"/>
      <c r="N11" s="774"/>
      <c r="O11" s="499">
        <f t="shared" si="0"/>
        <v>0</v>
      </c>
      <c r="P11" s="55"/>
      <c r="Q11" s="39"/>
      <c r="R11" s="903"/>
      <c r="S11" s="776"/>
      <c r="T11" s="13"/>
      <c r="U11" s="204">
        <f t="shared" si="1"/>
        <v>0</v>
      </c>
      <c r="V11" s="29"/>
      <c r="W11" s="13"/>
      <c r="X11" s="907"/>
      <c r="Y11" s="29"/>
    </row>
    <row r="12" spans="1:26" customFormat="1" ht="20.100000000000001" customHeight="1">
      <c r="A12" s="15"/>
      <c r="B12" s="766">
        <v>4</v>
      </c>
      <c r="C12" s="767"/>
      <c r="D12" s="15"/>
      <c r="E12" s="41" t="s">
        <v>17</v>
      </c>
      <c r="F12" s="41"/>
      <c r="G12" s="897"/>
      <c r="H12" s="896"/>
      <c r="I12" s="896"/>
      <c r="J12" s="896"/>
      <c r="K12" s="896"/>
      <c r="L12" s="896"/>
      <c r="M12" s="895"/>
      <c r="N12" s="40"/>
      <c r="O12" s="499">
        <f t="shared" si="0"/>
        <v>0</v>
      </c>
      <c r="P12" s="767"/>
      <c r="Q12" s="39"/>
      <c r="R12" s="903"/>
      <c r="S12" s="767"/>
      <c r="T12" s="15"/>
      <c r="U12" s="178">
        <f t="shared" si="1"/>
        <v>0</v>
      </c>
      <c r="V12" s="50"/>
      <c r="W12" s="15"/>
      <c r="X12" s="907"/>
      <c r="Y12" s="50"/>
    </row>
    <row r="13" spans="1:26" customFormat="1" ht="20.100000000000001" customHeight="1">
      <c r="A13" s="15"/>
      <c r="B13" s="775">
        <v>5</v>
      </c>
      <c r="C13" s="767"/>
      <c r="D13" s="15"/>
      <c r="E13" s="41" t="s">
        <v>82</v>
      </c>
      <c r="F13" s="248"/>
      <c r="G13" s="897"/>
      <c r="H13" s="896"/>
      <c r="I13" s="896"/>
      <c r="J13" s="896"/>
      <c r="K13" s="896"/>
      <c r="L13" s="896"/>
      <c r="M13" s="895"/>
      <c r="N13" s="247"/>
      <c r="O13" s="499">
        <f t="shared" si="0"/>
        <v>0</v>
      </c>
      <c r="P13" s="249"/>
      <c r="Q13" s="63"/>
      <c r="R13" s="903"/>
      <c r="S13" s="249"/>
      <c r="T13" s="15"/>
      <c r="U13" s="178">
        <f t="shared" si="1"/>
        <v>0</v>
      </c>
      <c r="V13" s="50"/>
      <c r="W13" s="15"/>
      <c r="X13" s="907"/>
      <c r="Y13" s="50"/>
    </row>
    <row r="14" spans="1:26" customFormat="1" ht="20.100000000000001" customHeight="1">
      <c r="A14" s="15"/>
      <c r="B14" s="775">
        <v>6</v>
      </c>
      <c r="C14" s="767"/>
      <c r="D14" s="15"/>
      <c r="E14" s="41" t="s">
        <v>83</v>
      </c>
      <c r="F14" s="248"/>
      <c r="G14" s="897"/>
      <c r="H14" s="896"/>
      <c r="I14" s="896"/>
      <c r="J14" s="896"/>
      <c r="K14" s="896"/>
      <c r="L14" s="896"/>
      <c r="M14" s="895"/>
      <c r="N14" s="253"/>
      <c r="O14" s="499">
        <f t="shared" si="0"/>
        <v>0</v>
      </c>
      <c r="P14" s="53"/>
      <c r="Q14" s="63"/>
      <c r="R14" s="903"/>
      <c r="S14" s="249"/>
      <c r="T14" s="15"/>
      <c r="U14" s="178">
        <f t="shared" si="1"/>
        <v>0</v>
      </c>
      <c r="V14" s="50"/>
      <c r="W14" s="15"/>
      <c r="X14" s="907"/>
      <c r="Y14" s="50"/>
    </row>
    <row r="15" spans="1:26" customFormat="1" ht="20.100000000000001" customHeight="1">
      <c r="A15" s="15"/>
      <c r="B15" s="775">
        <v>7</v>
      </c>
      <c r="C15" s="767"/>
      <c r="D15" s="15"/>
      <c r="E15" s="41" t="s">
        <v>84</v>
      </c>
      <c r="F15" s="248"/>
      <c r="G15" s="894"/>
      <c r="H15" s="893"/>
      <c r="I15" s="893"/>
      <c r="J15" s="893"/>
      <c r="K15" s="893"/>
      <c r="L15" s="893"/>
      <c r="M15" s="892"/>
      <c r="N15" s="253"/>
      <c r="O15" s="499">
        <f t="shared" si="0"/>
        <v>0</v>
      </c>
      <c r="P15" s="53"/>
      <c r="Q15" s="63"/>
      <c r="R15" s="902"/>
      <c r="S15" s="249"/>
      <c r="T15" s="15"/>
      <c r="U15" s="178">
        <f t="shared" si="1"/>
        <v>0</v>
      </c>
      <c r="V15" s="50"/>
      <c r="W15" s="15"/>
      <c r="X15" s="906"/>
      <c r="Y15" s="50"/>
    </row>
    <row r="16" spans="1:26" customFormat="1" ht="20.100000000000001" customHeight="1">
      <c r="A16" s="15"/>
      <c r="B16" s="775">
        <v>8</v>
      </c>
      <c r="C16" s="767"/>
      <c r="D16" s="15"/>
      <c r="E16" s="41" t="s">
        <v>204</v>
      </c>
      <c r="F16" s="248"/>
      <c r="G16" s="894"/>
      <c r="H16" s="893"/>
      <c r="I16" s="893"/>
      <c r="J16" s="893"/>
      <c r="K16" s="893"/>
      <c r="L16" s="893"/>
      <c r="M16" s="892"/>
      <c r="N16" s="253"/>
      <c r="O16" s="499">
        <f t="shared" si="0"/>
        <v>0</v>
      </c>
      <c r="P16" s="53"/>
      <c r="Q16" s="63"/>
      <c r="R16" s="902"/>
      <c r="S16" s="249"/>
      <c r="T16" s="15"/>
      <c r="U16" s="178">
        <f t="shared" si="1"/>
        <v>0</v>
      </c>
      <c r="V16" s="50"/>
      <c r="W16" s="15"/>
      <c r="X16" s="906"/>
      <c r="Y16" s="50"/>
    </row>
    <row r="17" spans="1:25" customFormat="1" ht="20.100000000000001" customHeight="1">
      <c r="A17" s="15"/>
      <c r="B17" s="775">
        <v>9</v>
      </c>
      <c r="C17" s="767"/>
      <c r="D17" s="15"/>
      <c r="E17" s="41" t="s">
        <v>205</v>
      </c>
      <c r="F17" s="248"/>
      <c r="G17" s="894"/>
      <c r="H17" s="893"/>
      <c r="I17" s="893"/>
      <c r="J17" s="893"/>
      <c r="K17" s="893"/>
      <c r="L17" s="893"/>
      <c r="M17" s="892"/>
      <c r="N17" s="253"/>
      <c r="O17" s="499">
        <f t="shared" si="0"/>
        <v>0</v>
      </c>
      <c r="P17" s="53"/>
      <c r="Q17" s="63"/>
      <c r="R17" s="902"/>
      <c r="S17" s="249"/>
      <c r="T17" s="15"/>
      <c r="U17" s="178">
        <f t="shared" si="1"/>
        <v>0</v>
      </c>
      <c r="V17" s="50"/>
      <c r="W17" s="15"/>
      <c r="X17" s="906"/>
      <c r="Y17" s="50"/>
    </row>
    <row r="18" spans="1:25" customFormat="1" ht="20.100000000000001" customHeight="1">
      <c r="A18" s="15"/>
      <c r="B18" s="775">
        <v>10</v>
      </c>
      <c r="C18" s="767"/>
      <c r="D18" s="15"/>
      <c r="E18" s="41" t="s">
        <v>206</v>
      </c>
      <c r="F18" s="248"/>
      <c r="G18" s="894"/>
      <c r="H18" s="893"/>
      <c r="I18" s="893"/>
      <c r="J18" s="893"/>
      <c r="K18" s="893"/>
      <c r="L18" s="893"/>
      <c r="M18" s="892"/>
      <c r="N18" s="253"/>
      <c r="O18" s="499">
        <f t="shared" si="0"/>
        <v>0</v>
      </c>
      <c r="P18" s="53"/>
      <c r="Q18" s="63"/>
      <c r="R18" s="902"/>
      <c r="S18" s="249"/>
      <c r="T18" s="15"/>
      <c r="U18" s="178">
        <f t="shared" si="1"/>
        <v>0</v>
      </c>
      <c r="V18" s="50"/>
      <c r="W18" s="15"/>
      <c r="X18" s="906"/>
      <c r="Y18" s="50"/>
    </row>
    <row r="19" spans="1:25" customFormat="1" ht="20.100000000000001" customHeight="1">
      <c r="A19" s="15"/>
      <c r="B19" s="775">
        <v>11</v>
      </c>
      <c r="C19" s="767"/>
      <c r="D19" s="15"/>
      <c r="E19" s="41" t="s">
        <v>206</v>
      </c>
      <c r="F19" s="248"/>
      <c r="G19" s="894"/>
      <c r="H19" s="893"/>
      <c r="I19" s="893"/>
      <c r="J19" s="893"/>
      <c r="K19" s="893"/>
      <c r="L19" s="893"/>
      <c r="M19" s="892"/>
      <c r="N19" s="253"/>
      <c r="O19" s="499">
        <f t="shared" si="0"/>
        <v>0</v>
      </c>
      <c r="P19" s="53"/>
      <c r="Q19" s="63"/>
      <c r="R19" s="902"/>
      <c r="S19" s="249"/>
      <c r="T19" s="15"/>
      <c r="U19" s="178">
        <f t="shared" si="1"/>
        <v>0</v>
      </c>
      <c r="V19" s="50"/>
      <c r="W19" s="15"/>
      <c r="X19" s="906"/>
      <c r="Y19" s="50"/>
    </row>
    <row r="20" spans="1:25" customFormat="1" ht="20.100000000000001" customHeight="1" thickBot="1">
      <c r="A20" s="15"/>
      <c r="B20" s="775">
        <v>12</v>
      </c>
      <c r="C20" s="767"/>
      <c r="D20" s="15"/>
      <c r="E20" s="41" t="s">
        <v>206</v>
      </c>
      <c r="F20" s="248"/>
      <c r="G20" s="913"/>
      <c r="H20" s="914"/>
      <c r="I20" s="914"/>
      <c r="J20" s="914"/>
      <c r="K20" s="914"/>
      <c r="L20" s="914"/>
      <c r="M20" s="915"/>
      <c r="N20" s="247"/>
      <c r="O20" s="499">
        <f t="shared" si="0"/>
        <v>0</v>
      </c>
      <c r="P20" s="249"/>
      <c r="Q20" s="63"/>
      <c r="R20" s="901"/>
      <c r="S20" s="249"/>
      <c r="T20" s="15"/>
      <c r="U20" s="500">
        <f t="shared" si="1"/>
        <v>0</v>
      </c>
      <c r="V20" s="50"/>
      <c r="W20" s="15"/>
      <c r="X20" s="905"/>
      <c r="Y20" s="50"/>
    </row>
    <row r="21" spans="1:25" customFormat="1" ht="20.100000000000001" customHeight="1" thickTop="1">
      <c r="A21" s="176"/>
      <c r="B21" s="775">
        <v>13</v>
      </c>
      <c r="C21" s="249"/>
      <c r="D21" s="176"/>
      <c r="E21" s="783" t="s">
        <v>48</v>
      </c>
      <c r="F21" s="783"/>
      <c r="G21" s="145">
        <f>SUM(G9:G20)</f>
        <v>0</v>
      </c>
      <c r="H21" s="753">
        <f t="shared" ref="H21:L21" si="2">SUM(H9:H20)</f>
        <v>0</v>
      </c>
      <c r="I21" s="753">
        <f t="shared" si="2"/>
        <v>0</v>
      </c>
      <c r="J21" s="753">
        <f t="shared" si="2"/>
        <v>0</v>
      </c>
      <c r="K21" s="753">
        <f t="shared" si="2"/>
        <v>0</v>
      </c>
      <c r="L21" s="753">
        <f t="shared" si="2"/>
        <v>0</v>
      </c>
      <c r="M21" s="753">
        <f>SUM(M9:M20)</f>
        <v>0</v>
      </c>
      <c r="N21" s="250"/>
      <c r="O21" s="254"/>
      <c r="P21" s="252"/>
      <c r="Q21" s="250"/>
      <c r="R21" s="251"/>
      <c r="S21" s="252"/>
      <c r="T21" s="176"/>
      <c r="U21" s="255">
        <f>SUM(U9:U20)</f>
        <v>0</v>
      </c>
      <c r="V21" s="131"/>
      <c r="W21" s="250"/>
      <c r="X21" s="251"/>
      <c r="Y21" s="252"/>
    </row>
    <row r="22" spans="1:25" ht="20.100000000000001" customHeight="1">
      <c r="A22" s="14"/>
      <c r="B22" s="14"/>
      <c r="C22" s="14"/>
      <c r="D22" s="14"/>
      <c r="E22" s="87"/>
      <c r="F22" s="87"/>
      <c r="G22" s="87"/>
      <c r="H22" s="128"/>
      <c r="I22" s="128"/>
      <c r="J22" s="128"/>
      <c r="K22" s="128"/>
      <c r="L22" s="128"/>
      <c r="M22" s="128"/>
      <c r="N22" s="128"/>
      <c r="O22" s="128"/>
      <c r="P22" s="128"/>
      <c r="Q22" s="14"/>
      <c r="R22" s="128"/>
      <c r="S22" s="128"/>
      <c r="T22" s="54"/>
    </row>
    <row r="23" spans="1:25" ht="17.100000000000001" customHeight="1">
      <c r="A23" s="10" t="s">
        <v>70</v>
      </c>
    </row>
    <row r="24" spans="1:25" ht="17.100000000000001" customHeight="1">
      <c r="A24" s="10" t="s">
        <v>71</v>
      </c>
    </row>
    <row r="25" spans="1:25" ht="17.100000000000001" customHeight="1" thickBot="1"/>
    <row r="26" spans="1:25" s="28" customFormat="1" ht="20.100000000000001" customHeight="1" thickBot="1">
      <c r="A26" s="1117" t="s">
        <v>34</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9"/>
    </row>
    <row r="27" spans="1:25">
      <c r="L27" s="28"/>
      <c r="M27" s="28"/>
    </row>
  </sheetData>
  <mergeCells count="11">
    <mergeCell ref="A26:Y26"/>
    <mergeCell ref="A1:Y1"/>
    <mergeCell ref="A2:Y2"/>
    <mergeCell ref="O3:Y3"/>
    <mergeCell ref="X6:X7"/>
    <mergeCell ref="B6:B7"/>
    <mergeCell ref="E6:E7"/>
    <mergeCell ref="G6:M6"/>
    <mergeCell ref="O6:O7"/>
    <mergeCell ref="R6:R7"/>
    <mergeCell ref="U6:U7"/>
  </mergeCells>
  <printOptions horizontalCentered="1"/>
  <pageMargins left="0.75" right="0.75" top="1.03" bottom="1" header="0.75" footer="0.5"/>
  <pageSetup scale="56"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21"/>
  <sheetViews>
    <sheetView zoomScale="70" zoomScaleNormal="70" zoomScaleSheetLayoutView="55" zoomScalePageLayoutView="70" workbookViewId="0">
      <selection sqref="A1:J1"/>
    </sheetView>
  </sheetViews>
  <sheetFormatPr defaultColWidth="11" defaultRowHeight="15.6"/>
  <cols>
    <col min="1" max="1" width="1.59765625" customWidth="1"/>
    <col min="2" max="2" width="7.5" customWidth="1"/>
    <col min="3" max="4" width="1.59765625" customWidth="1"/>
    <col min="5" max="5" width="57.69921875" customWidth="1"/>
    <col min="6" max="7" width="1.59765625" customWidth="1"/>
    <col min="8" max="8" width="12.5" customWidth="1"/>
    <col min="9" max="10" width="1.59765625" customWidth="1"/>
    <col min="11" max="16" width="13.5" customWidth="1"/>
    <col min="17" max="18" width="1.59765625" customWidth="1"/>
    <col min="19" max="19" width="13" customWidth="1"/>
    <col min="20" max="21" width="1.59765625" customWidth="1"/>
    <col min="22" max="31" width="12.8984375" customWidth="1"/>
  </cols>
  <sheetData>
    <row r="1" spans="1:22">
      <c r="A1" s="995" t="s">
        <v>305</v>
      </c>
      <c r="B1" s="995"/>
      <c r="C1" s="995"/>
      <c r="D1" s="995"/>
      <c r="E1" s="995"/>
      <c r="F1" s="995"/>
      <c r="G1" s="995"/>
      <c r="H1" s="995"/>
      <c r="I1" s="995"/>
      <c r="J1" s="995"/>
      <c r="K1" s="995"/>
      <c r="L1" s="995"/>
      <c r="M1" s="995"/>
      <c r="N1" s="995"/>
      <c r="O1" s="995"/>
      <c r="P1" s="995"/>
      <c r="Q1" s="995"/>
      <c r="R1" s="995"/>
      <c r="S1" s="995"/>
    </row>
    <row r="2" spans="1:22">
      <c r="B2" s="995" t="s">
        <v>38</v>
      </c>
      <c r="C2" s="995"/>
      <c r="D2" s="995"/>
      <c r="E2" s="1103"/>
      <c r="F2" s="1103"/>
      <c r="G2" s="1103"/>
      <c r="H2" s="1103"/>
      <c r="I2" s="1103"/>
      <c r="J2" s="1103"/>
      <c r="K2" s="1103"/>
      <c r="L2" s="1103"/>
      <c r="M2" s="1103"/>
      <c r="N2" s="1103"/>
      <c r="O2" s="1103"/>
      <c r="P2" s="1103"/>
      <c r="Q2" s="1103"/>
      <c r="R2" s="1103"/>
      <c r="S2" s="1103"/>
    </row>
    <row r="3" spans="1:22" ht="17.399999999999999">
      <c r="B3" s="98"/>
      <c r="C3" s="98"/>
      <c r="D3" s="98"/>
      <c r="E3" s="357"/>
      <c r="F3" s="756"/>
      <c r="G3" s="756"/>
      <c r="H3" s="756"/>
      <c r="I3" s="756"/>
      <c r="J3" s="756"/>
      <c r="K3" s="756"/>
      <c r="L3" s="99" t="s">
        <v>24</v>
      </c>
      <c r="M3" s="1101">
        <f>+'4-A'!G3</f>
        <v>0</v>
      </c>
      <c r="N3" s="1101"/>
      <c r="O3" s="1101"/>
      <c r="P3" s="1101"/>
      <c r="Q3" s="1101"/>
      <c r="R3" s="1101"/>
      <c r="S3" s="1101"/>
      <c r="V3" s="785"/>
    </row>
    <row r="4" spans="1:22" ht="55.2" customHeight="1" thickBot="1">
      <c r="B4" s="1134" t="s">
        <v>358</v>
      </c>
      <c r="C4" s="1134"/>
      <c r="D4" s="1134"/>
      <c r="E4" s="1135"/>
      <c r="F4" s="1135"/>
      <c r="G4" s="1135"/>
      <c r="H4" s="1135"/>
      <c r="I4" s="1135"/>
      <c r="J4" s="1135"/>
      <c r="K4" s="1135"/>
      <c r="L4" s="1135"/>
      <c r="M4" s="1135"/>
      <c r="N4" s="1135"/>
      <c r="O4" s="1135"/>
      <c r="P4" s="1135"/>
      <c r="Q4" s="1135"/>
      <c r="R4" s="1135"/>
      <c r="S4" s="1135"/>
    </row>
    <row r="5" spans="1:22" ht="22.95" customHeight="1" thickTop="1" thickBot="1">
      <c r="B5" s="110"/>
      <c r="C5" s="769"/>
      <c r="D5" s="769"/>
      <c r="E5" s="99" t="s">
        <v>282</v>
      </c>
      <c r="F5" s="770"/>
      <c r="G5" s="770"/>
      <c r="H5" s="942"/>
      <c r="I5" s="787" t="s">
        <v>395</v>
      </c>
      <c r="J5" s="788"/>
      <c r="K5" s="788"/>
      <c r="L5" s="788"/>
      <c r="M5" s="788"/>
      <c r="N5" s="788"/>
      <c r="O5" s="788"/>
      <c r="P5" s="770"/>
      <c r="Q5" s="770"/>
      <c r="R5" s="770"/>
      <c r="S5" s="770"/>
    </row>
    <row r="6" spans="1:22" s="186" customFormat="1" ht="7.5" customHeight="1" thickTop="1">
      <c r="B6" s="28"/>
      <c r="C6" s="28"/>
      <c r="D6" s="28"/>
      <c r="E6" s="28"/>
      <c r="F6" s="28"/>
      <c r="G6" s="28"/>
      <c r="H6" s="28"/>
      <c r="I6" s="28"/>
      <c r="J6" s="28"/>
      <c r="K6" s="28"/>
      <c r="L6" s="28"/>
      <c r="M6" s="28"/>
      <c r="N6" s="28"/>
      <c r="O6" s="28"/>
      <c r="P6" s="28"/>
      <c r="Q6" s="28"/>
      <c r="R6" s="28"/>
      <c r="S6" s="28"/>
    </row>
    <row r="7" spans="1:22" s="186" customFormat="1" ht="7.5" customHeight="1">
      <c r="A7" s="195"/>
      <c r="B7" s="18"/>
      <c r="C7" s="19"/>
      <c r="D7" s="20"/>
      <c r="E7" s="18"/>
      <c r="F7" s="19"/>
      <c r="G7" s="20"/>
      <c r="H7" s="18"/>
      <c r="I7" s="19"/>
      <c r="J7" s="20"/>
      <c r="K7" s="18"/>
      <c r="L7" s="18"/>
      <c r="M7" s="18"/>
      <c r="N7" s="18"/>
      <c r="O7" s="18"/>
      <c r="P7" s="18"/>
      <c r="Q7" s="18"/>
      <c r="R7" s="20"/>
      <c r="S7" s="18"/>
      <c r="T7" s="205"/>
    </row>
    <row r="8" spans="1:22" s="188" customFormat="1" ht="25.5" customHeight="1">
      <c r="A8" s="196"/>
      <c r="B8" s="1107" t="s">
        <v>0</v>
      </c>
      <c r="C8" s="759"/>
      <c r="D8" s="121"/>
      <c r="E8" s="1107" t="s">
        <v>382</v>
      </c>
      <c r="F8" s="759"/>
      <c r="G8" s="121"/>
      <c r="H8" s="1107" t="s">
        <v>347</v>
      </c>
      <c r="I8" s="759"/>
      <c r="J8" s="121"/>
      <c r="K8" s="1113" t="s">
        <v>31</v>
      </c>
      <c r="L8" s="1114"/>
      <c r="M8" s="1114"/>
      <c r="N8" s="1127"/>
      <c r="O8" s="1127"/>
      <c r="P8" s="1115"/>
      <c r="Q8" s="190"/>
      <c r="R8" s="206"/>
      <c r="S8" s="1107" t="s">
        <v>55</v>
      </c>
      <c r="T8" s="207"/>
    </row>
    <row r="9" spans="1:22" s="43" customFormat="1" ht="60" customHeight="1">
      <c r="A9" s="197"/>
      <c r="B9" s="1108"/>
      <c r="C9" s="759"/>
      <c r="D9" s="121"/>
      <c r="E9" s="1108"/>
      <c r="F9" s="759"/>
      <c r="G9" s="121"/>
      <c r="H9" s="1133"/>
      <c r="I9" s="200"/>
      <c r="J9" s="203"/>
      <c r="K9" s="191" t="s">
        <v>266</v>
      </c>
      <c r="L9" s="191" t="s">
        <v>384</v>
      </c>
      <c r="M9" s="191" t="s">
        <v>52</v>
      </c>
      <c r="N9" s="191" t="s">
        <v>53</v>
      </c>
      <c r="O9" s="191" t="s">
        <v>29</v>
      </c>
      <c r="P9" s="191" t="s">
        <v>54</v>
      </c>
      <c r="Q9" s="189"/>
      <c r="R9" s="208"/>
      <c r="S9" s="1108"/>
      <c r="T9" s="209"/>
    </row>
    <row r="10" spans="1:22" s="5" customFormat="1" ht="7.5" customHeight="1" thickBot="1">
      <c r="A10" s="3"/>
      <c r="B10" s="17"/>
      <c r="C10" s="24"/>
      <c r="D10" s="25"/>
      <c r="E10" s="17"/>
      <c r="F10" s="24"/>
      <c r="G10" s="25"/>
      <c r="H10" s="17"/>
      <c r="I10" s="17"/>
      <c r="J10" s="25"/>
      <c r="K10" s="28"/>
      <c r="L10" s="20"/>
      <c r="M10" s="20"/>
      <c r="N10" s="20"/>
      <c r="O10" s="20"/>
      <c r="P10" s="49"/>
      <c r="Q10" s="24"/>
      <c r="R10" s="25"/>
      <c r="S10" s="28"/>
      <c r="T10" s="85"/>
    </row>
    <row r="11" spans="1:22" s="125" customFormat="1" ht="19.5" customHeight="1" thickTop="1">
      <c r="A11" s="513"/>
      <c r="B11" s="278">
        <v>1</v>
      </c>
      <c r="C11" s="304"/>
      <c r="D11" s="278"/>
      <c r="E11" s="234" t="s">
        <v>385</v>
      </c>
      <c r="F11" s="234"/>
      <c r="G11" s="232"/>
      <c r="H11" s="230">
        <f>'4-H'!C26</f>
        <v>0</v>
      </c>
      <c r="I11" s="237"/>
      <c r="J11" s="512"/>
      <c r="K11" s="943"/>
      <c r="L11" s="944"/>
      <c r="M11" s="944"/>
      <c r="N11" s="944"/>
      <c r="O11" s="945"/>
      <c r="P11" s="192">
        <f>SUM(K11:O11)</f>
        <v>0</v>
      </c>
      <c r="Q11" s="192"/>
      <c r="R11" s="226"/>
      <c r="S11" s="501" t="str">
        <f t="shared" ref="S11:S18" si="0">IF(H11&gt;0,P11/H11,"-")</f>
        <v>-</v>
      </c>
      <c r="T11" s="511"/>
    </row>
    <row r="12" spans="1:22" s="125" customFormat="1" ht="19.5" customHeight="1">
      <c r="A12" s="221"/>
      <c r="B12" s="222">
        <v>2</v>
      </c>
      <c r="C12" s="223"/>
      <c r="D12" s="222"/>
      <c r="E12" s="224" t="s">
        <v>268</v>
      </c>
      <c r="F12" s="224"/>
      <c r="G12" s="231"/>
      <c r="H12" s="225">
        <f>'4-H'!D26</f>
        <v>0</v>
      </c>
      <c r="I12" s="236"/>
      <c r="J12" s="225"/>
      <c r="K12" s="946"/>
      <c r="L12" s="947"/>
      <c r="M12" s="947"/>
      <c r="N12" s="947"/>
      <c r="O12" s="948"/>
      <c r="P12" s="192">
        <f t="shared" ref="P12:P17" si="1">SUM(K12:O12)</f>
        <v>0</v>
      </c>
      <c r="Q12" s="192"/>
      <c r="R12" s="226"/>
      <c r="S12" s="227" t="str">
        <f t="shared" si="0"/>
        <v>-</v>
      </c>
      <c r="T12" s="228"/>
    </row>
    <row r="13" spans="1:22" s="125" customFormat="1" ht="19.5" customHeight="1">
      <c r="A13" s="198"/>
      <c r="B13" s="14">
        <v>3</v>
      </c>
      <c r="C13" s="61"/>
      <c r="D13" s="14"/>
      <c r="E13" s="79" t="s">
        <v>386</v>
      </c>
      <c r="F13" s="79"/>
      <c r="G13" s="91"/>
      <c r="H13" s="146">
        <f>'4-H'!E26</f>
        <v>0</v>
      </c>
      <c r="I13" s="201"/>
      <c r="J13" s="146"/>
      <c r="K13" s="949"/>
      <c r="L13" s="950"/>
      <c r="M13" s="950"/>
      <c r="N13" s="950"/>
      <c r="O13" s="951"/>
      <c r="P13" s="192">
        <f t="shared" si="1"/>
        <v>0</v>
      </c>
      <c r="Q13" s="126"/>
      <c r="R13" s="210"/>
      <c r="S13" s="227" t="str">
        <f t="shared" si="0"/>
        <v>-</v>
      </c>
      <c r="T13" s="211"/>
    </row>
    <row r="14" spans="1:22" s="125" customFormat="1" ht="19.5" customHeight="1">
      <c r="A14" s="221"/>
      <c r="B14" s="222">
        <v>4</v>
      </c>
      <c r="C14" s="223"/>
      <c r="D14" s="222"/>
      <c r="E14" s="224" t="s">
        <v>387</v>
      </c>
      <c r="F14" s="224"/>
      <c r="G14" s="231"/>
      <c r="H14" s="225">
        <f>'4-H'!F26</f>
        <v>0</v>
      </c>
      <c r="I14" s="236"/>
      <c r="J14" s="225"/>
      <c r="K14" s="946"/>
      <c r="L14" s="947"/>
      <c r="M14" s="947"/>
      <c r="N14" s="947"/>
      <c r="O14" s="948"/>
      <c r="P14" s="192">
        <f t="shared" si="1"/>
        <v>0</v>
      </c>
      <c r="Q14" s="192"/>
      <c r="R14" s="226"/>
      <c r="S14" s="227" t="str">
        <f t="shared" si="0"/>
        <v>-</v>
      </c>
      <c r="T14" s="228"/>
    </row>
    <row r="15" spans="1:22" s="125" customFormat="1" ht="19.5" customHeight="1">
      <c r="A15" s="221"/>
      <c r="B15" s="222">
        <v>5</v>
      </c>
      <c r="C15" s="223"/>
      <c r="D15" s="222"/>
      <c r="E15" s="224" t="s">
        <v>211</v>
      </c>
      <c r="F15" s="224"/>
      <c r="G15" s="231"/>
      <c r="H15" s="225">
        <f>'4-H'!G26</f>
        <v>0</v>
      </c>
      <c r="I15" s="236"/>
      <c r="J15" s="225"/>
      <c r="K15" s="946"/>
      <c r="L15" s="947"/>
      <c r="M15" s="947"/>
      <c r="N15" s="947"/>
      <c r="O15" s="948"/>
      <c r="P15" s="192">
        <f t="shared" si="1"/>
        <v>0</v>
      </c>
      <c r="Q15" s="192"/>
      <c r="R15" s="226"/>
      <c r="S15" s="227" t="str">
        <f t="shared" si="0"/>
        <v>-</v>
      </c>
      <c r="T15" s="228"/>
    </row>
    <row r="16" spans="1:22" s="125" customFormat="1" ht="19.5" customHeight="1">
      <c r="A16" s="221"/>
      <c r="B16" s="222">
        <v>6</v>
      </c>
      <c r="C16" s="223"/>
      <c r="D16" s="222"/>
      <c r="E16" s="224" t="s">
        <v>25</v>
      </c>
      <c r="F16" s="224"/>
      <c r="G16" s="231"/>
      <c r="H16" s="225">
        <f>'4-H'!H26</f>
        <v>0</v>
      </c>
      <c r="I16" s="236"/>
      <c r="J16" s="225"/>
      <c r="K16" s="946"/>
      <c r="L16" s="947"/>
      <c r="M16" s="947"/>
      <c r="N16" s="947"/>
      <c r="O16" s="948"/>
      <c r="P16" s="192">
        <f t="shared" si="1"/>
        <v>0</v>
      </c>
      <c r="Q16" s="192"/>
      <c r="R16" s="226"/>
      <c r="S16" s="227" t="str">
        <f t="shared" si="0"/>
        <v>-</v>
      </c>
      <c r="T16" s="228"/>
    </row>
    <row r="17" spans="1:20" s="43" customFormat="1" ht="37.200000000000003" customHeight="1" thickBot="1">
      <c r="A17" s="457"/>
      <c r="B17" s="222">
        <v>7</v>
      </c>
      <c r="C17" s="506"/>
      <c r="D17" s="505"/>
      <c r="E17" s="229" t="s">
        <v>267</v>
      </c>
      <c r="F17" s="507"/>
      <c r="G17" s="508"/>
      <c r="H17" s="509">
        <f>'4-H'!I26</f>
        <v>0</v>
      </c>
      <c r="I17" s="510"/>
      <c r="J17" s="193"/>
      <c r="K17" s="952"/>
      <c r="L17" s="953"/>
      <c r="M17" s="953"/>
      <c r="N17" s="953"/>
      <c r="O17" s="954"/>
      <c r="P17" s="502">
        <f t="shared" si="1"/>
        <v>0</v>
      </c>
      <c r="Q17" s="502"/>
      <c r="R17" s="503"/>
      <c r="S17" s="504" t="str">
        <f t="shared" si="0"/>
        <v>-</v>
      </c>
      <c r="T17" s="458"/>
    </row>
    <row r="18" spans="1:20" s="140" customFormat="1" ht="16.2" thickTop="1">
      <c r="A18" s="213"/>
      <c r="B18" s="754">
        <v>8</v>
      </c>
      <c r="C18" s="214"/>
      <c r="D18" s="754"/>
      <c r="E18" s="194" t="s">
        <v>69</v>
      </c>
      <c r="F18" s="194"/>
      <c r="G18" s="202"/>
      <c r="H18" s="215">
        <f>SUM(H11:H17)</f>
        <v>0</v>
      </c>
      <c r="I18" s="216"/>
      <c r="J18" s="215"/>
      <c r="K18" s="215">
        <f t="shared" ref="K18:P18" si="2">SUM(K11:K17)</f>
        <v>0</v>
      </c>
      <c r="L18" s="220">
        <f t="shared" si="2"/>
        <v>0</v>
      </c>
      <c r="M18" s="215">
        <f t="shared" si="2"/>
        <v>0</v>
      </c>
      <c r="N18" s="220">
        <f t="shared" si="2"/>
        <v>0</v>
      </c>
      <c r="O18" s="220">
        <f t="shared" si="2"/>
        <v>0</v>
      </c>
      <c r="P18" s="215">
        <f t="shared" si="2"/>
        <v>0</v>
      </c>
      <c r="Q18" s="215"/>
      <c r="R18" s="217"/>
      <c r="S18" s="218" t="str">
        <f t="shared" si="0"/>
        <v>-</v>
      </c>
      <c r="T18" s="219"/>
    </row>
    <row r="19" spans="1:20" s="5" customFormat="1" ht="7.5" customHeight="1">
      <c r="A19" s="3"/>
      <c r="B19" s="68"/>
      <c r="C19" s="199"/>
      <c r="D19" s="68"/>
      <c r="E19" s="17"/>
      <c r="F19" s="17"/>
      <c r="G19" s="25"/>
      <c r="H19" s="17"/>
      <c r="I19" s="24"/>
      <c r="J19" s="17"/>
      <c r="K19" s="204"/>
      <c r="L19" s="120"/>
      <c r="M19" s="204"/>
      <c r="N19" s="120"/>
      <c r="O19" s="120"/>
      <c r="P19" s="204"/>
      <c r="Q19" s="204"/>
      <c r="R19" s="212"/>
      <c r="S19" s="17"/>
      <c r="T19" s="4"/>
    </row>
    <row r="21" spans="1:20">
      <c r="B21" s="1128" t="s">
        <v>34</v>
      </c>
      <c r="C21" s="1129"/>
      <c r="D21" s="1129"/>
      <c r="E21" s="1130"/>
      <c r="F21" s="1130"/>
      <c r="G21" s="1130"/>
      <c r="H21" s="1130"/>
      <c r="I21" s="1130"/>
      <c r="J21" s="1130"/>
      <c r="K21" s="1130"/>
      <c r="L21" s="1130"/>
      <c r="M21" s="1130"/>
      <c r="N21" s="1130"/>
      <c r="O21" s="1130"/>
      <c r="P21" s="1131"/>
      <c r="Q21" s="1131"/>
      <c r="R21" s="1131"/>
      <c r="S21" s="1132"/>
    </row>
  </sheetData>
  <mergeCells count="10">
    <mergeCell ref="A1:S1"/>
    <mergeCell ref="B21:S21"/>
    <mergeCell ref="B2:S2"/>
    <mergeCell ref="M3:S3"/>
    <mergeCell ref="B4:S4"/>
    <mergeCell ref="B8:B9"/>
    <mergeCell ref="E8:E9"/>
    <mergeCell ref="H8:H9"/>
    <mergeCell ref="K8:P8"/>
    <mergeCell ref="S8:S9"/>
  </mergeCells>
  <printOptions horizontalCentered="1"/>
  <pageMargins left="0.75" right="0.75" top="1.03" bottom="1" header="0.75" footer="0.5"/>
  <pageSetup scale="60" orientation="landscape" useFirstPageNumber="1" r:id="rId1"/>
  <headerFooter alignWithMargins="0">
    <oddHeader>&amp;R&amp;"Book Antiqua,Bold"ATTACHMENT 4</oddHeader>
    <oddFooter>&amp;L&amp;"Book Antiqua,Italic"Updated January 18, 2017&amp;C&amp;"-,Regular"&amp;A&amp;R&amp;"Book Antiqua,Italic"City of Beverly Hills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64"/>
  <sheetViews>
    <sheetView zoomScale="55" zoomScaleNormal="55" zoomScalePageLayoutView="65" workbookViewId="0">
      <selection sqref="A1:M1"/>
    </sheetView>
  </sheetViews>
  <sheetFormatPr defaultColWidth="11" defaultRowHeight="15.6"/>
  <cols>
    <col min="1" max="1" width="0.8984375" customWidth="1"/>
    <col min="2" max="2" width="5.59765625" style="552" customWidth="1"/>
    <col min="3" max="3" width="0.8984375" customWidth="1"/>
    <col min="4" max="4" width="1" customWidth="1"/>
    <col min="5" max="5" width="41.69921875" customWidth="1"/>
    <col min="6" max="6" width="0.5" customWidth="1"/>
    <col min="7" max="13" width="12.5" customWidth="1"/>
    <col min="14" max="14" width="1" customWidth="1"/>
    <col min="15" max="15" width="11" customWidth="1"/>
    <col min="16" max="16" width="1" customWidth="1"/>
    <col min="17" max="17" width="0.8984375" customWidth="1"/>
  </cols>
  <sheetData>
    <row r="1" spans="1:24">
      <c r="B1" s="1023" t="s">
        <v>289</v>
      </c>
      <c r="C1" s="1023"/>
      <c r="D1" s="1023"/>
      <c r="E1" s="1023"/>
      <c r="F1" s="1023"/>
      <c r="G1" s="1023"/>
      <c r="H1" s="1023"/>
      <c r="I1" s="1023"/>
      <c r="J1" s="1023"/>
      <c r="K1" s="1023"/>
      <c r="L1" s="1023"/>
      <c r="M1" s="1023"/>
    </row>
    <row r="2" spans="1:24" s="568" customFormat="1">
      <c r="B2" s="1023" t="s">
        <v>319</v>
      </c>
      <c r="C2" s="1023"/>
      <c r="D2" s="1023"/>
      <c r="E2" s="1023"/>
      <c r="F2" s="1023"/>
      <c r="G2" s="1023"/>
      <c r="H2" s="1023"/>
      <c r="I2" s="1023"/>
      <c r="J2" s="1023"/>
      <c r="K2" s="1023"/>
      <c r="L2" s="1023"/>
      <c r="M2" s="1023"/>
      <c r="N2" s="569"/>
      <c r="O2" s="569"/>
    </row>
    <row r="3" spans="1:24" s="568" customFormat="1">
      <c r="B3" s="570"/>
      <c r="C3" s="569"/>
      <c r="D3" s="569"/>
      <c r="E3" s="569"/>
      <c r="F3" s="569"/>
      <c r="G3" s="569"/>
      <c r="H3" s="571" t="s">
        <v>24</v>
      </c>
      <c r="I3" s="1024">
        <f>+'3-A'!H3</f>
        <v>0</v>
      </c>
      <c r="J3" s="1024"/>
      <c r="K3" s="1024"/>
      <c r="L3" s="1024"/>
      <c r="M3" s="1024"/>
      <c r="N3" s="1024"/>
      <c r="O3" s="572"/>
      <c r="P3" s="573"/>
      <c r="Q3" s="574"/>
    </row>
    <row r="4" spans="1:24" s="568" customFormat="1" ht="83.4" customHeight="1">
      <c r="A4" s="1025" t="s">
        <v>408</v>
      </c>
      <c r="B4" s="1025"/>
      <c r="C4" s="1025"/>
      <c r="D4" s="1025"/>
      <c r="E4" s="1025"/>
      <c r="F4" s="1025"/>
      <c r="G4" s="1025"/>
      <c r="H4" s="1025"/>
      <c r="I4" s="1025"/>
      <c r="J4" s="1025"/>
      <c r="K4" s="1025"/>
      <c r="L4" s="1025"/>
      <c r="M4" s="1025"/>
      <c r="N4" s="1025"/>
      <c r="O4" s="575"/>
      <c r="P4" s="575"/>
    </row>
    <row r="5" spans="1:24" s="568" customFormat="1" ht="37.200000000000003" customHeight="1">
      <c r="A5" s="1017" t="s">
        <v>293</v>
      </c>
      <c r="B5" s="1017"/>
      <c r="C5" s="1017"/>
      <c r="D5" s="1017"/>
      <c r="E5" s="1017"/>
      <c r="F5" s="1017"/>
      <c r="G5" s="1017"/>
      <c r="H5" s="1017"/>
      <c r="I5" s="1017"/>
      <c r="J5" s="1017"/>
      <c r="K5" s="1017"/>
      <c r="L5" s="1017"/>
      <c r="M5" s="1017"/>
      <c r="N5" s="1017"/>
      <c r="O5" s="673"/>
      <c r="P5" s="673"/>
    </row>
    <row r="6" spans="1:24" s="568" customFormat="1" ht="16.95" customHeight="1">
      <c r="A6" s="672"/>
      <c r="B6" s="672"/>
      <c r="C6" s="672"/>
      <c r="D6" s="672"/>
      <c r="E6" s="672"/>
      <c r="F6" s="672"/>
      <c r="G6" s="672"/>
      <c r="H6" s="672"/>
      <c r="I6" s="672"/>
      <c r="J6" s="672"/>
      <c r="K6" s="672"/>
      <c r="L6" s="672"/>
      <c r="M6" s="672"/>
      <c r="N6" s="672"/>
      <c r="O6" s="575"/>
      <c r="P6" s="575"/>
    </row>
    <row r="7" spans="1:24" s="568" customFormat="1" ht="6" customHeight="1">
      <c r="A7" s="576"/>
      <c r="B7" s="577"/>
      <c r="C7" s="578"/>
      <c r="D7" s="577"/>
      <c r="E7" s="577"/>
      <c r="F7" s="577"/>
      <c r="G7" s="577"/>
      <c r="H7" s="577"/>
      <c r="I7" s="577"/>
      <c r="J7" s="577"/>
      <c r="K7" s="577"/>
      <c r="L7" s="577"/>
      <c r="M7" s="577"/>
      <c r="N7" s="578"/>
      <c r="O7" s="575"/>
      <c r="P7" s="575"/>
    </row>
    <row r="8" spans="1:24" s="568" customFormat="1" ht="71.400000000000006" customHeight="1">
      <c r="A8" s="722"/>
      <c r="B8" s="1011" t="s">
        <v>0</v>
      </c>
      <c r="C8" s="723"/>
      <c r="D8" s="724"/>
      <c r="E8" s="1030"/>
      <c r="F8" s="1030"/>
      <c r="G8" s="1030"/>
      <c r="H8" s="1030"/>
      <c r="I8" s="1030"/>
      <c r="J8" s="1030"/>
      <c r="K8" s="1030"/>
      <c r="L8" s="725" t="s">
        <v>300</v>
      </c>
      <c r="M8" s="725" t="s">
        <v>290</v>
      </c>
      <c r="N8" s="723"/>
      <c r="O8" s="710"/>
      <c r="P8" s="710"/>
    </row>
    <row r="9" spans="1:24" s="568" customFormat="1" ht="4.2" customHeight="1" thickBot="1">
      <c r="A9" s="722"/>
      <c r="B9" s="1012"/>
      <c r="C9" s="723"/>
      <c r="D9" s="724"/>
      <c r="E9" s="577"/>
      <c r="F9" s="577"/>
      <c r="G9" s="577"/>
      <c r="H9" s="577"/>
      <c r="I9" s="577"/>
      <c r="J9" s="577"/>
      <c r="K9" s="577"/>
      <c r="L9" s="724"/>
      <c r="M9" s="724"/>
      <c r="N9" s="723"/>
      <c r="O9" s="710"/>
      <c r="P9" s="710"/>
    </row>
    <row r="10" spans="1:24" s="585" customFormat="1" ht="28.2" customHeight="1" thickTop="1" thickBot="1">
      <c r="A10" s="579"/>
      <c r="B10" s="580">
        <v>1</v>
      </c>
      <c r="C10" s="581"/>
      <c r="D10" s="582"/>
      <c r="E10" s="1027" t="s">
        <v>406</v>
      </c>
      <c r="F10" s="1028"/>
      <c r="G10" s="1028"/>
      <c r="H10" s="1028"/>
      <c r="I10" s="1028"/>
      <c r="J10" s="1028"/>
      <c r="K10" s="1029"/>
      <c r="L10" s="916"/>
      <c r="M10" s="916"/>
      <c r="N10" s="583"/>
      <c r="O10" s="584"/>
      <c r="P10" s="584"/>
    </row>
    <row r="11" spans="1:24" s="568" customFormat="1" ht="6" customHeight="1" thickTop="1">
      <c r="A11" s="586"/>
      <c r="B11" s="587"/>
      <c r="C11" s="588"/>
      <c r="D11" s="587"/>
      <c r="E11" s="587"/>
      <c r="F11" s="587"/>
      <c r="G11" s="587"/>
      <c r="H11" s="587"/>
      <c r="I11" s="587"/>
      <c r="J11" s="587"/>
      <c r="K11" s="587"/>
      <c r="L11" s="587"/>
      <c r="M11" s="587"/>
      <c r="N11" s="588"/>
      <c r="O11" s="575"/>
      <c r="P11" s="575"/>
    </row>
    <row r="12" spans="1:24" s="568" customFormat="1" ht="24.75" customHeight="1">
      <c r="B12" s="1026" t="s">
        <v>407</v>
      </c>
      <c r="C12" s="1026"/>
      <c r="D12" s="1026"/>
      <c r="E12" s="1026"/>
      <c r="F12" s="1026"/>
      <c r="G12" s="1026"/>
      <c r="H12" s="1026"/>
      <c r="I12" s="1026"/>
      <c r="J12" s="1026"/>
      <c r="K12" s="1026"/>
      <c r="L12" s="1026"/>
      <c r="M12" s="1026"/>
      <c r="N12" s="589"/>
      <c r="O12" s="589"/>
      <c r="P12" s="574"/>
      <c r="Q12" s="574"/>
      <c r="R12" s="574"/>
    </row>
    <row r="13" spans="1:24" s="568" customFormat="1" ht="5.0999999999999996" customHeight="1">
      <c r="A13" s="590"/>
      <c r="B13" s="591"/>
      <c r="C13" s="592"/>
      <c r="D13" s="590"/>
      <c r="E13" s="593"/>
      <c r="F13" s="593"/>
      <c r="G13" s="593"/>
      <c r="H13" s="593"/>
      <c r="I13" s="593"/>
      <c r="J13" s="593"/>
      <c r="K13" s="593"/>
      <c r="L13" s="593"/>
      <c r="M13" s="593"/>
      <c r="N13" s="592"/>
      <c r="O13" s="594"/>
      <c r="P13" s="574"/>
      <c r="Q13" s="574"/>
      <c r="R13" s="574"/>
    </row>
    <row r="14" spans="1:24" s="568" customFormat="1" ht="18" customHeight="1">
      <c r="A14" s="594"/>
      <c r="B14" s="1011" t="s">
        <v>0</v>
      </c>
      <c r="C14" s="581"/>
      <c r="D14" s="595"/>
      <c r="E14" s="1013" t="s">
        <v>14</v>
      </c>
      <c r="F14" s="582"/>
      <c r="G14" s="1015" t="s">
        <v>3</v>
      </c>
      <c r="H14" s="1015"/>
      <c r="I14" s="1015"/>
      <c r="J14" s="1015"/>
      <c r="K14" s="1015"/>
      <c r="L14" s="1015"/>
      <c r="M14" s="1015"/>
      <c r="N14" s="596"/>
      <c r="O14" s="597"/>
      <c r="P14" s="582"/>
      <c r="Q14" s="574"/>
      <c r="R14" s="574"/>
    </row>
    <row r="15" spans="1:24" s="568" customFormat="1" ht="18" customHeight="1">
      <c r="A15" s="594"/>
      <c r="B15" s="1012"/>
      <c r="C15" s="581"/>
      <c r="D15" s="595"/>
      <c r="E15" s="1014"/>
      <c r="F15" s="582"/>
      <c r="G15" s="598">
        <v>1</v>
      </c>
      <c r="H15" s="599">
        <v>2</v>
      </c>
      <c r="I15" s="599">
        <v>3</v>
      </c>
      <c r="J15" s="599">
        <v>4</v>
      </c>
      <c r="K15" s="599">
        <v>5</v>
      </c>
      <c r="L15" s="599">
        <v>6</v>
      </c>
      <c r="M15" s="599">
        <v>7</v>
      </c>
      <c r="N15" s="600"/>
      <c r="O15" s="601"/>
      <c r="P15" s="582"/>
      <c r="Q15" s="574"/>
      <c r="R15" s="574"/>
      <c r="S15" s="574"/>
      <c r="T15" s="574"/>
      <c r="U15" s="574"/>
      <c r="V15" s="574"/>
      <c r="W15" s="574"/>
      <c r="X15" s="574"/>
    </row>
    <row r="16" spans="1:24" s="568" customFormat="1" ht="4.5" customHeight="1">
      <c r="A16" s="602"/>
      <c r="B16" s="603"/>
      <c r="C16" s="604"/>
      <c r="D16" s="605"/>
      <c r="E16" s="606"/>
      <c r="F16" s="606"/>
      <c r="G16" s="607"/>
      <c r="H16" s="607"/>
      <c r="I16" s="607"/>
      <c r="J16" s="607"/>
      <c r="K16" s="607"/>
      <c r="L16" s="607"/>
      <c r="M16" s="607"/>
      <c r="N16" s="608"/>
      <c r="O16" s="609"/>
      <c r="P16" s="582"/>
      <c r="Q16" s="574"/>
      <c r="R16" s="574"/>
      <c r="S16" s="574"/>
      <c r="T16" s="574"/>
      <c r="U16" s="574"/>
      <c r="V16" s="574"/>
      <c r="W16" s="574"/>
      <c r="X16" s="574"/>
    </row>
    <row r="17" spans="1:24" s="568" customFormat="1" ht="18" customHeight="1">
      <c r="A17" s="610"/>
      <c r="B17" s="611">
        <v>2</v>
      </c>
      <c r="C17" s="612"/>
      <c r="D17" s="613"/>
      <c r="E17" s="733" t="s">
        <v>298</v>
      </c>
      <c r="F17" s="614"/>
      <c r="G17" s="615"/>
      <c r="H17" s="616"/>
      <c r="I17" s="616"/>
      <c r="J17" s="616"/>
      <c r="K17" s="616"/>
      <c r="L17" s="616"/>
      <c r="M17" s="616"/>
      <c r="N17" s="617"/>
      <c r="O17" s="618"/>
      <c r="P17" s="582"/>
      <c r="Q17" s="574"/>
      <c r="R17" s="574"/>
      <c r="S17" s="619"/>
      <c r="T17" s="619"/>
      <c r="U17" s="619"/>
      <c r="V17" s="619"/>
      <c r="W17" s="619"/>
      <c r="X17" s="619"/>
    </row>
    <row r="18" spans="1:24" s="568" customFormat="1" ht="18" customHeight="1">
      <c r="A18" s="610"/>
      <c r="B18" s="611">
        <v>3</v>
      </c>
      <c r="C18" s="612"/>
      <c r="D18" s="613"/>
      <c r="E18" s="730" t="s">
        <v>307</v>
      </c>
      <c r="F18" s="614"/>
      <c r="G18" s="615">
        <v>61</v>
      </c>
      <c r="H18" s="615">
        <v>101.15</v>
      </c>
      <c r="I18" s="615">
        <v>139.09</v>
      </c>
      <c r="J18" s="615">
        <v>176.27</v>
      </c>
      <c r="K18" s="615">
        <v>210.5</v>
      </c>
      <c r="L18" s="615">
        <v>245.47</v>
      </c>
      <c r="M18" s="615">
        <v>330.98</v>
      </c>
      <c r="N18" s="617">
        <v>330.98</v>
      </c>
      <c r="O18" s="618"/>
      <c r="P18" s="582"/>
      <c r="Q18" s="574"/>
      <c r="R18" s="574"/>
      <c r="S18" s="619"/>
      <c r="T18" s="619"/>
      <c r="U18" s="619"/>
      <c r="V18" s="619"/>
      <c r="W18" s="619"/>
      <c r="X18" s="619"/>
    </row>
    <row r="19" spans="1:24" s="568" customFormat="1" ht="18" customHeight="1">
      <c r="A19" s="610"/>
      <c r="B19" s="611">
        <v>4</v>
      </c>
      <c r="C19" s="612"/>
      <c r="D19" s="613"/>
      <c r="E19" s="674" t="s">
        <v>308</v>
      </c>
      <c r="F19" s="614"/>
      <c r="G19" s="615">
        <v>67.69</v>
      </c>
      <c r="H19" s="615">
        <v>111.58</v>
      </c>
      <c r="I19" s="615">
        <v>153.24</v>
      </c>
      <c r="J19" s="615">
        <v>194.12</v>
      </c>
      <c r="K19" s="615">
        <v>233.56</v>
      </c>
      <c r="L19" s="615">
        <v>271.48</v>
      </c>
      <c r="M19" s="615">
        <v>365.21</v>
      </c>
      <c r="N19" s="617">
        <v>365.21</v>
      </c>
      <c r="O19" s="618"/>
      <c r="P19" s="582"/>
      <c r="Q19" s="574"/>
      <c r="R19" s="574"/>
      <c r="S19" s="619"/>
      <c r="T19" s="619"/>
      <c r="U19" s="619"/>
      <c r="V19" s="619"/>
      <c r="W19" s="619"/>
      <c r="X19" s="619"/>
    </row>
    <row r="20" spans="1:24" s="568" customFormat="1" ht="18" customHeight="1">
      <c r="A20" s="610"/>
      <c r="B20" s="611">
        <v>5</v>
      </c>
      <c r="C20" s="612"/>
      <c r="D20" s="613"/>
      <c r="E20" s="674" t="s">
        <v>309</v>
      </c>
      <c r="F20" s="614"/>
      <c r="G20" s="615">
        <v>74.38</v>
      </c>
      <c r="H20" s="615">
        <v>122.72</v>
      </c>
      <c r="I20" s="615">
        <v>168.85</v>
      </c>
      <c r="J20" s="615">
        <v>212.73</v>
      </c>
      <c r="K20" s="615">
        <v>255.87</v>
      </c>
      <c r="L20" s="615">
        <v>297.52999999999997</v>
      </c>
      <c r="M20" s="615">
        <v>400.91</v>
      </c>
      <c r="N20" s="617">
        <v>400.91</v>
      </c>
      <c r="O20" s="618"/>
      <c r="P20" s="582"/>
      <c r="Q20" s="574"/>
      <c r="R20" s="574"/>
      <c r="S20" s="619"/>
      <c r="T20" s="619"/>
      <c r="U20" s="619"/>
      <c r="V20" s="619"/>
      <c r="W20" s="619"/>
      <c r="X20" s="619"/>
    </row>
    <row r="21" spans="1:24" s="568" customFormat="1" ht="18" customHeight="1">
      <c r="A21" s="610"/>
      <c r="B21" s="611">
        <v>6</v>
      </c>
      <c r="C21" s="612"/>
      <c r="D21" s="613"/>
      <c r="E21" s="674" t="s">
        <v>310</v>
      </c>
      <c r="F21" s="614"/>
      <c r="G21" s="615">
        <v>86.29</v>
      </c>
      <c r="H21" s="615">
        <v>141.33000000000001</v>
      </c>
      <c r="I21" s="615">
        <v>194.88</v>
      </c>
      <c r="J21" s="615">
        <v>247.71</v>
      </c>
      <c r="K21" s="615">
        <v>297.52999999999997</v>
      </c>
      <c r="L21" s="615">
        <v>345.13</v>
      </c>
      <c r="M21" s="615">
        <v>465.63</v>
      </c>
      <c r="N21" s="617">
        <v>465.63</v>
      </c>
      <c r="O21" s="618"/>
      <c r="P21" s="582"/>
      <c r="Q21" s="574"/>
      <c r="R21" s="574"/>
      <c r="S21" s="619"/>
      <c r="T21" s="619"/>
      <c r="U21" s="619"/>
      <c r="V21" s="619"/>
      <c r="W21" s="619"/>
      <c r="X21" s="619"/>
    </row>
    <row r="22" spans="1:24" s="568" customFormat="1" ht="18" customHeight="1">
      <c r="A22" s="610"/>
      <c r="B22" s="611">
        <v>7</v>
      </c>
      <c r="C22" s="612"/>
      <c r="D22" s="613"/>
      <c r="E22" s="674" t="s">
        <v>311</v>
      </c>
      <c r="F22" s="614"/>
      <c r="G22" s="615">
        <v>136.87</v>
      </c>
      <c r="H22" s="615">
        <v>224.64</v>
      </c>
      <c r="I22" s="615">
        <v>310.92</v>
      </c>
      <c r="J22" s="615">
        <v>392.74</v>
      </c>
      <c r="K22" s="615">
        <v>471.57</v>
      </c>
      <c r="L22" s="615">
        <v>547.44000000000005</v>
      </c>
      <c r="M22" s="615">
        <v>739.34</v>
      </c>
      <c r="N22" s="617">
        <v>739.34</v>
      </c>
      <c r="O22" s="618"/>
      <c r="P22" s="582"/>
      <c r="Q22" s="574"/>
      <c r="R22" s="574"/>
      <c r="S22" s="619"/>
      <c r="T22" s="619"/>
      <c r="U22" s="619"/>
      <c r="V22" s="619"/>
      <c r="W22" s="619"/>
      <c r="X22" s="619"/>
    </row>
    <row r="23" spans="1:24" s="568" customFormat="1" ht="18" customHeight="1">
      <c r="A23" s="610"/>
      <c r="B23" s="611">
        <v>8</v>
      </c>
      <c r="C23" s="612"/>
      <c r="D23" s="613"/>
      <c r="E23" s="733" t="s">
        <v>290</v>
      </c>
      <c r="F23" s="614"/>
      <c r="G23" s="615"/>
      <c r="H23" s="615"/>
      <c r="I23" s="615"/>
      <c r="J23" s="615"/>
      <c r="K23" s="615"/>
      <c r="L23" s="615"/>
      <c r="M23" s="615"/>
      <c r="N23" s="617"/>
      <c r="O23" s="618"/>
      <c r="P23" s="582"/>
      <c r="Q23" s="574"/>
      <c r="R23" s="574"/>
      <c r="S23" s="619"/>
      <c r="T23" s="619"/>
      <c r="U23" s="619"/>
      <c r="V23" s="619"/>
      <c r="W23" s="619"/>
      <c r="X23" s="619"/>
    </row>
    <row r="24" spans="1:24" s="568" customFormat="1" ht="18" customHeight="1">
      <c r="A24" s="610"/>
      <c r="B24" s="611">
        <v>9</v>
      </c>
      <c r="C24" s="612"/>
      <c r="D24" s="613"/>
      <c r="E24" s="730" t="s">
        <v>307</v>
      </c>
      <c r="F24" s="614"/>
      <c r="G24" s="615">
        <v>91.49</v>
      </c>
      <c r="H24" s="615">
        <v>129.43</v>
      </c>
      <c r="I24" s="615">
        <v>172.57</v>
      </c>
      <c r="J24" s="615">
        <v>230.1</v>
      </c>
      <c r="K24" s="615">
        <v>273.72000000000003</v>
      </c>
      <c r="L24" s="615">
        <v>316.86</v>
      </c>
      <c r="M24" s="615">
        <v>459.66</v>
      </c>
      <c r="N24" s="617"/>
      <c r="O24" s="618"/>
      <c r="P24" s="582"/>
      <c r="Q24" s="574"/>
      <c r="R24" s="574"/>
      <c r="S24" s="619"/>
      <c r="T24" s="619"/>
      <c r="U24" s="619"/>
      <c r="V24" s="619"/>
      <c r="W24" s="619"/>
      <c r="X24" s="619"/>
    </row>
    <row r="25" spans="1:24" s="568" customFormat="1" ht="18" customHeight="1">
      <c r="A25" s="610"/>
      <c r="B25" s="611">
        <v>10</v>
      </c>
      <c r="C25" s="612"/>
      <c r="D25" s="613"/>
      <c r="E25" s="674" t="s">
        <v>308</v>
      </c>
      <c r="F25" s="614"/>
      <c r="G25" s="615">
        <v>99.68</v>
      </c>
      <c r="H25" s="615">
        <v>144.31</v>
      </c>
      <c r="I25" s="615">
        <v>188.17</v>
      </c>
      <c r="J25" s="615">
        <v>238.02</v>
      </c>
      <c r="K25" s="615">
        <v>281.17</v>
      </c>
      <c r="L25" s="615">
        <v>330.98</v>
      </c>
      <c r="M25" s="615">
        <v>473.81</v>
      </c>
      <c r="N25" s="617"/>
      <c r="O25" s="618"/>
      <c r="P25" s="582"/>
      <c r="Q25" s="574"/>
      <c r="R25" s="574"/>
      <c r="S25" s="619"/>
      <c r="T25" s="619"/>
      <c r="U25" s="619"/>
      <c r="V25" s="619"/>
      <c r="W25" s="619"/>
      <c r="X25" s="619"/>
    </row>
    <row r="26" spans="1:24" s="568" customFormat="1" ht="18" customHeight="1">
      <c r="A26" s="610"/>
      <c r="B26" s="611">
        <v>11</v>
      </c>
      <c r="C26" s="612"/>
      <c r="D26" s="613"/>
      <c r="E26" s="674" t="s">
        <v>309</v>
      </c>
      <c r="F26" s="614"/>
      <c r="G26" s="615">
        <v>115.29</v>
      </c>
      <c r="H26" s="615">
        <v>166.62</v>
      </c>
      <c r="I26" s="615">
        <v>217.94</v>
      </c>
      <c r="J26" s="615">
        <v>260.33999999999997</v>
      </c>
      <c r="K26" s="615">
        <v>317.62</v>
      </c>
      <c r="L26" s="615">
        <v>359.26</v>
      </c>
      <c r="M26" s="615">
        <v>503.56</v>
      </c>
      <c r="N26" s="617"/>
      <c r="O26" s="618"/>
      <c r="P26" s="582"/>
      <c r="Q26" s="574"/>
      <c r="R26" s="574"/>
      <c r="S26" s="619"/>
      <c r="T26" s="619"/>
      <c r="U26" s="619"/>
      <c r="V26" s="619"/>
      <c r="W26" s="619"/>
      <c r="X26" s="619"/>
    </row>
    <row r="27" spans="1:24" s="568" customFormat="1" ht="18" customHeight="1">
      <c r="A27" s="610"/>
      <c r="B27" s="611">
        <v>12</v>
      </c>
      <c r="C27" s="612"/>
      <c r="D27" s="613"/>
      <c r="E27" s="674" t="s">
        <v>310</v>
      </c>
      <c r="F27" s="614"/>
      <c r="G27" s="615">
        <v>129.43</v>
      </c>
      <c r="H27" s="615">
        <v>203.81</v>
      </c>
      <c r="I27" s="615">
        <v>246.2</v>
      </c>
      <c r="J27" s="615">
        <v>311.66000000000003</v>
      </c>
      <c r="K27" s="615">
        <v>376.37</v>
      </c>
      <c r="L27" s="615">
        <v>432.9</v>
      </c>
      <c r="M27" s="615">
        <v>575.70000000000005</v>
      </c>
      <c r="N27" s="617"/>
      <c r="O27" s="618"/>
      <c r="P27" s="582"/>
      <c r="Q27" s="574"/>
      <c r="R27" s="574"/>
      <c r="S27" s="619"/>
      <c r="T27" s="619"/>
      <c r="U27" s="619"/>
      <c r="V27" s="619"/>
      <c r="W27" s="619"/>
      <c r="X27" s="619"/>
    </row>
    <row r="28" spans="1:24" s="568" customFormat="1" ht="18" customHeight="1">
      <c r="A28" s="610"/>
      <c r="B28" s="611">
        <v>13</v>
      </c>
      <c r="C28" s="612"/>
      <c r="D28" s="613"/>
      <c r="E28" s="731" t="s">
        <v>311</v>
      </c>
      <c r="F28" s="614"/>
      <c r="G28" s="615">
        <v>224.64</v>
      </c>
      <c r="H28" s="615">
        <v>334.72</v>
      </c>
      <c r="I28" s="615">
        <v>442.57</v>
      </c>
      <c r="J28" s="615">
        <v>537.76</v>
      </c>
      <c r="K28" s="615">
        <v>664.21</v>
      </c>
      <c r="L28" s="615">
        <v>761.66</v>
      </c>
      <c r="M28" s="615">
        <v>1079.27</v>
      </c>
      <c r="N28" s="617"/>
      <c r="O28" s="618"/>
      <c r="P28" s="582"/>
      <c r="Q28" s="574"/>
      <c r="R28" s="574"/>
      <c r="S28" s="619"/>
      <c r="T28" s="619"/>
      <c r="U28" s="619"/>
      <c r="V28" s="619"/>
      <c r="W28" s="619"/>
      <c r="X28" s="619"/>
    </row>
    <row r="29" spans="1:24" s="568" customFormat="1" ht="18" customHeight="1">
      <c r="A29" s="610"/>
      <c r="B29" s="611">
        <v>14</v>
      </c>
      <c r="C29" s="612"/>
      <c r="D29" s="613"/>
      <c r="E29" s="734" t="s">
        <v>235</v>
      </c>
      <c r="F29" s="614"/>
      <c r="G29" s="615"/>
      <c r="H29" s="615"/>
      <c r="I29" s="615"/>
      <c r="J29" s="615"/>
      <c r="K29" s="615"/>
      <c r="L29" s="615"/>
      <c r="M29" s="615"/>
      <c r="N29" s="617"/>
      <c r="O29" s="618"/>
      <c r="P29" s="582"/>
      <c r="Q29" s="574"/>
      <c r="R29" s="574"/>
      <c r="S29" s="619"/>
      <c r="T29" s="619"/>
      <c r="U29" s="619"/>
      <c r="V29" s="619"/>
      <c r="W29" s="619"/>
      <c r="X29" s="619"/>
    </row>
    <row r="30" spans="1:24" s="568" customFormat="1" ht="18" customHeight="1">
      <c r="A30" s="610"/>
      <c r="B30" s="611">
        <v>15</v>
      </c>
      <c r="C30" s="612"/>
      <c r="D30" s="613"/>
      <c r="E30" s="730" t="s">
        <v>307</v>
      </c>
      <c r="F30" s="614"/>
      <c r="G30" s="615">
        <v>0</v>
      </c>
      <c r="H30" s="615">
        <v>0</v>
      </c>
      <c r="I30" s="615">
        <v>0</v>
      </c>
      <c r="J30" s="615">
        <v>0</v>
      </c>
      <c r="K30" s="615">
        <v>0</v>
      </c>
      <c r="L30" s="615">
        <v>0</v>
      </c>
      <c r="M30" s="615">
        <v>0</v>
      </c>
      <c r="N30" s="617"/>
      <c r="O30" s="618"/>
      <c r="P30" s="582"/>
      <c r="Q30" s="574"/>
      <c r="R30" s="574"/>
      <c r="S30" s="619"/>
      <c r="T30" s="619"/>
      <c r="U30" s="619"/>
      <c r="V30" s="619"/>
      <c r="W30" s="619"/>
      <c r="X30" s="619"/>
    </row>
    <row r="31" spans="1:24" s="568" customFormat="1" ht="18" customHeight="1">
      <c r="A31" s="610"/>
      <c r="B31" s="611">
        <v>16</v>
      </c>
      <c r="C31" s="612"/>
      <c r="D31" s="613"/>
      <c r="E31" s="674" t="s">
        <v>308</v>
      </c>
      <c r="F31" s="614"/>
      <c r="G31" s="615">
        <v>0</v>
      </c>
      <c r="H31" s="615">
        <v>0</v>
      </c>
      <c r="I31" s="615">
        <v>0</v>
      </c>
      <c r="J31" s="615">
        <v>0</v>
      </c>
      <c r="K31" s="615">
        <v>0</v>
      </c>
      <c r="L31" s="615">
        <v>0</v>
      </c>
      <c r="M31" s="615">
        <v>0</v>
      </c>
      <c r="N31" s="617"/>
      <c r="O31" s="618"/>
      <c r="P31" s="582"/>
      <c r="Q31" s="574"/>
      <c r="R31" s="574"/>
      <c r="S31" s="619"/>
      <c r="T31" s="619"/>
      <c r="U31" s="619"/>
      <c r="V31" s="619"/>
      <c r="W31" s="619"/>
      <c r="X31" s="619"/>
    </row>
    <row r="32" spans="1:24" s="568" customFormat="1" ht="18" customHeight="1">
      <c r="A32" s="610"/>
      <c r="B32" s="611">
        <v>17</v>
      </c>
      <c r="C32" s="612"/>
      <c r="D32" s="613"/>
      <c r="E32" s="674" t="s">
        <v>309</v>
      </c>
      <c r="F32" s="614"/>
      <c r="G32" s="615">
        <v>0</v>
      </c>
      <c r="H32" s="615">
        <v>0</v>
      </c>
      <c r="I32" s="615">
        <v>0</v>
      </c>
      <c r="J32" s="615">
        <v>0</v>
      </c>
      <c r="K32" s="615">
        <v>0</v>
      </c>
      <c r="L32" s="615">
        <v>0</v>
      </c>
      <c r="M32" s="615">
        <v>0</v>
      </c>
      <c r="N32" s="617"/>
      <c r="O32" s="618"/>
      <c r="P32" s="582"/>
      <c r="Q32" s="574"/>
      <c r="R32" s="574"/>
      <c r="S32" s="619"/>
      <c r="T32" s="619"/>
      <c r="U32" s="619"/>
      <c r="V32" s="619"/>
      <c r="W32" s="619"/>
      <c r="X32" s="619"/>
    </row>
    <row r="33" spans="1:24" s="568" customFormat="1" ht="18" customHeight="1">
      <c r="A33" s="610"/>
      <c r="B33" s="611">
        <v>18</v>
      </c>
      <c r="C33" s="612"/>
      <c r="D33" s="613"/>
      <c r="E33" s="674" t="s">
        <v>310</v>
      </c>
      <c r="F33" s="614"/>
      <c r="G33" s="615">
        <v>0</v>
      </c>
      <c r="H33" s="615">
        <v>0</v>
      </c>
      <c r="I33" s="615">
        <v>0</v>
      </c>
      <c r="J33" s="615">
        <v>0</v>
      </c>
      <c r="K33" s="615">
        <v>0</v>
      </c>
      <c r="L33" s="615">
        <v>0</v>
      </c>
      <c r="M33" s="615">
        <v>0</v>
      </c>
      <c r="N33" s="617"/>
      <c r="O33" s="618"/>
      <c r="P33" s="582"/>
      <c r="Q33" s="574"/>
      <c r="R33" s="574"/>
      <c r="S33" s="619"/>
      <c r="T33" s="619"/>
      <c r="U33" s="619"/>
      <c r="V33" s="619"/>
      <c r="W33" s="619"/>
      <c r="X33" s="619"/>
    </row>
    <row r="34" spans="1:24" s="568" customFormat="1" ht="6" customHeight="1">
      <c r="A34" s="602"/>
      <c r="B34" s="603"/>
      <c r="C34" s="621"/>
      <c r="D34" s="606"/>
      <c r="E34" s="622"/>
      <c r="F34" s="606"/>
      <c r="G34" s="623"/>
      <c r="H34" s="623"/>
      <c r="I34" s="623"/>
      <c r="J34" s="623"/>
      <c r="K34" s="623"/>
      <c r="L34" s="623"/>
      <c r="M34" s="623"/>
      <c r="N34" s="624"/>
      <c r="O34" s="625"/>
      <c r="P34" s="582"/>
      <c r="Q34" s="574"/>
      <c r="R34" s="574"/>
      <c r="S34" s="574"/>
      <c r="T34" s="574"/>
      <c r="U34" s="574"/>
      <c r="V34" s="574"/>
      <c r="W34" s="574"/>
      <c r="X34" s="574"/>
    </row>
    <row r="35" spans="1:24" s="568" customFormat="1" ht="21.75" customHeight="1">
      <c r="A35" s="1018" t="s">
        <v>410</v>
      </c>
      <c r="B35" s="1018"/>
      <c r="C35" s="1018"/>
      <c r="D35" s="1018"/>
      <c r="E35" s="1018"/>
      <c r="F35" s="1018"/>
      <c r="G35" s="1018"/>
      <c r="H35" s="1018"/>
      <c r="I35" s="1018"/>
      <c r="J35" s="1018"/>
      <c r="K35" s="1018"/>
      <c r="L35" s="1018"/>
      <c r="M35" s="1018"/>
      <c r="N35" s="1018"/>
      <c r="O35" s="627"/>
      <c r="P35" s="582"/>
      <c r="Q35" s="574"/>
      <c r="R35" s="574"/>
      <c r="S35" s="574"/>
      <c r="T35" s="574"/>
      <c r="U35" s="574"/>
      <c r="V35" s="574"/>
      <c r="W35" s="574"/>
      <c r="X35" s="574"/>
    </row>
    <row r="36" spans="1:24" s="568" customFormat="1" ht="5.0999999999999996" customHeight="1">
      <c r="A36" s="590"/>
      <c r="B36" s="591"/>
      <c r="C36" s="592"/>
      <c r="D36" s="590"/>
      <c r="E36" s="593"/>
      <c r="F36" s="593"/>
      <c r="G36" s="593"/>
      <c r="H36" s="593"/>
      <c r="I36" s="593"/>
      <c r="J36" s="593"/>
      <c r="K36" s="593"/>
      <c r="L36" s="593"/>
      <c r="M36" s="593"/>
      <c r="N36" s="592"/>
      <c r="O36" s="594"/>
      <c r="P36" s="574"/>
      <c r="Q36" s="574"/>
      <c r="R36" s="574"/>
    </row>
    <row r="37" spans="1:24" s="568" customFormat="1" ht="18" customHeight="1">
      <c r="A37" s="594"/>
      <c r="B37" s="1011" t="s">
        <v>0</v>
      </c>
      <c r="C37" s="581"/>
      <c r="D37" s="595"/>
      <c r="E37" s="1013" t="s">
        <v>14</v>
      </c>
      <c r="F37" s="582"/>
      <c r="G37" s="1019" t="s">
        <v>3</v>
      </c>
      <c r="H37" s="1020"/>
      <c r="I37" s="1020"/>
      <c r="J37" s="1020"/>
      <c r="K37" s="1020"/>
      <c r="L37" s="1020"/>
      <c r="M37" s="1021"/>
      <c r="N37" s="596"/>
      <c r="O37" s="597"/>
      <c r="P37" s="582"/>
      <c r="Q37" s="574"/>
      <c r="R37" s="574"/>
    </row>
    <row r="38" spans="1:24" s="568" customFormat="1" ht="18" customHeight="1">
      <c r="A38" s="594"/>
      <c r="B38" s="1012"/>
      <c r="C38" s="581"/>
      <c r="D38" s="595"/>
      <c r="E38" s="1014"/>
      <c r="F38" s="582"/>
      <c r="G38" s="598">
        <v>1</v>
      </c>
      <c r="H38" s="599">
        <v>2</v>
      </c>
      <c r="I38" s="599">
        <v>3</v>
      </c>
      <c r="J38" s="599">
        <v>4</v>
      </c>
      <c r="K38" s="599">
        <v>5</v>
      </c>
      <c r="L38" s="599">
        <v>6</v>
      </c>
      <c r="M38" s="599">
        <v>7</v>
      </c>
      <c r="N38" s="600"/>
      <c r="O38" s="601"/>
      <c r="P38" s="582"/>
      <c r="Q38" s="574"/>
      <c r="R38" s="574"/>
      <c r="S38" s="574"/>
      <c r="T38" s="574"/>
      <c r="U38" s="574"/>
      <c r="V38" s="574"/>
      <c r="W38" s="574"/>
      <c r="X38" s="574"/>
    </row>
    <row r="39" spans="1:24" s="568" customFormat="1" ht="4.5" customHeight="1">
      <c r="A39" s="602"/>
      <c r="B39" s="603"/>
      <c r="C39" s="604"/>
      <c r="D39" s="605"/>
      <c r="E39" s="606"/>
      <c r="F39" s="606"/>
      <c r="G39" s="628"/>
      <c r="H39" s="628"/>
      <c r="I39" s="628"/>
      <c r="J39" s="628"/>
      <c r="K39" s="628"/>
      <c r="L39" s="628"/>
      <c r="M39" s="628"/>
      <c r="N39" s="608"/>
      <c r="O39" s="609"/>
      <c r="P39" s="582"/>
      <c r="Q39" s="574"/>
      <c r="R39" s="574"/>
      <c r="S39" s="574"/>
      <c r="T39" s="574"/>
      <c r="U39" s="574"/>
      <c r="V39" s="574"/>
      <c r="W39" s="574"/>
      <c r="X39" s="574"/>
    </row>
    <row r="40" spans="1:24" s="568" customFormat="1" ht="18" customHeight="1">
      <c r="A40" s="610"/>
      <c r="B40" s="611">
        <v>19</v>
      </c>
      <c r="C40" s="612"/>
      <c r="D40" s="613"/>
      <c r="E40" s="733" t="s">
        <v>298</v>
      </c>
      <c r="F40" s="614"/>
      <c r="G40" s="616"/>
      <c r="H40" s="616"/>
      <c r="I40" s="616"/>
      <c r="J40" s="616"/>
      <c r="K40" s="616"/>
      <c r="L40" s="616"/>
      <c r="M40" s="616"/>
      <c r="N40" s="617"/>
      <c r="O40" s="618"/>
      <c r="P40" s="582"/>
      <c r="Q40" s="574"/>
      <c r="R40" s="574"/>
      <c r="S40" s="619"/>
      <c r="T40" s="619"/>
      <c r="U40" s="619"/>
      <c r="V40" s="619"/>
      <c r="W40" s="619"/>
      <c r="X40" s="619"/>
    </row>
    <row r="41" spans="1:24" s="568" customFormat="1" ht="18" customHeight="1">
      <c r="A41" s="610"/>
      <c r="B41" s="611">
        <v>20</v>
      </c>
      <c r="C41" s="612"/>
      <c r="D41" s="613"/>
      <c r="E41" s="730" t="s">
        <v>307</v>
      </c>
      <c r="F41" s="614"/>
      <c r="G41" s="620" t="str">
        <f>IF($L$10="","-",ROUND(G18*(1+$L$10),2))</f>
        <v>-</v>
      </c>
      <c r="H41" s="620" t="str">
        <f t="shared" ref="G41:M45" si="0">IF($L$10="","-",ROUND(H18*(1+$L$10),2))</f>
        <v>-</v>
      </c>
      <c r="I41" s="620" t="str">
        <f t="shared" si="0"/>
        <v>-</v>
      </c>
      <c r="J41" s="620" t="str">
        <f t="shared" si="0"/>
        <v>-</v>
      </c>
      <c r="K41" s="620" t="str">
        <f t="shared" si="0"/>
        <v>-</v>
      </c>
      <c r="L41" s="620" t="str">
        <f t="shared" si="0"/>
        <v>-</v>
      </c>
      <c r="M41" s="620" t="str">
        <f t="shared" si="0"/>
        <v>-</v>
      </c>
      <c r="N41" s="617"/>
      <c r="O41" s="618"/>
      <c r="P41" s="582"/>
      <c r="Q41" s="574"/>
      <c r="R41" s="574"/>
      <c r="S41" s="619"/>
      <c r="T41" s="619"/>
      <c r="U41" s="619"/>
      <c r="V41" s="619"/>
      <c r="W41" s="619"/>
      <c r="X41" s="619"/>
    </row>
    <row r="42" spans="1:24" s="568" customFormat="1" ht="18" customHeight="1">
      <c r="A42" s="610"/>
      <c r="B42" s="611">
        <v>21</v>
      </c>
      <c r="C42" s="612"/>
      <c r="D42" s="613"/>
      <c r="E42" s="674" t="s">
        <v>308</v>
      </c>
      <c r="F42" s="614"/>
      <c r="G42" s="620" t="str">
        <f t="shared" si="0"/>
        <v>-</v>
      </c>
      <c r="H42" s="620" t="str">
        <f t="shared" si="0"/>
        <v>-</v>
      </c>
      <c r="I42" s="620" t="str">
        <f t="shared" si="0"/>
        <v>-</v>
      </c>
      <c r="J42" s="620" t="str">
        <f t="shared" si="0"/>
        <v>-</v>
      </c>
      <c r="K42" s="620" t="str">
        <f t="shared" si="0"/>
        <v>-</v>
      </c>
      <c r="L42" s="620" t="str">
        <f t="shared" si="0"/>
        <v>-</v>
      </c>
      <c r="M42" s="620" t="str">
        <f t="shared" si="0"/>
        <v>-</v>
      </c>
      <c r="N42" s="617"/>
      <c r="O42" s="618"/>
      <c r="P42" s="582"/>
      <c r="Q42" s="574"/>
      <c r="R42" s="574"/>
      <c r="S42" s="619"/>
      <c r="T42" s="619"/>
      <c r="U42" s="619"/>
      <c r="V42" s="619"/>
      <c r="W42" s="619"/>
      <c r="X42" s="619"/>
    </row>
    <row r="43" spans="1:24" s="568" customFormat="1" ht="18" customHeight="1">
      <c r="A43" s="610"/>
      <c r="B43" s="611">
        <v>22</v>
      </c>
      <c r="C43" s="612"/>
      <c r="D43" s="613"/>
      <c r="E43" s="674" t="s">
        <v>309</v>
      </c>
      <c r="F43" s="614"/>
      <c r="G43" s="620" t="str">
        <f t="shared" si="0"/>
        <v>-</v>
      </c>
      <c r="H43" s="620" t="str">
        <f t="shared" si="0"/>
        <v>-</v>
      </c>
      <c r="I43" s="620" t="str">
        <f t="shared" si="0"/>
        <v>-</v>
      </c>
      <c r="J43" s="620" t="str">
        <f t="shared" si="0"/>
        <v>-</v>
      </c>
      <c r="K43" s="620" t="str">
        <f t="shared" si="0"/>
        <v>-</v>
      </c>
      <c r="L43" s="620" t="str">
        <f t="shared" si="0"/>
        <v>-</v>
      </c>
      <c r="M43" s="620" t="str">
        <f t="shared" si="0"/>
        <v>-</v>
      </c>
      <c r="N43" s="617"/>
      <c r="O43" s="618"/>
      <c r="P43" s="582"/>
      <c r="Q43" s="574"/>
      <c r="R43" s="574"/>
      <c r="S43" s="619"/>
      <c r="T43" s="619"/>
      <c r="U43" s="619"/>
      <c r="V43" s="619"/>
      <c r="W43" s="619"/>
      <c r="X43" s="619"/>
    </row>
    <row r="44" spans="1:24" s="568" customFormat="1" ht="18" customHeight="1">
      <c r="A44" s="610"/>
      <c r="B44" s="611">
        <v>23</v>
      </c>
      <c r="C44" s="612"/>
      <c r="D44" s="613"/>
      <c r="E44" s="674" t="s">
        <v>310</v>
      </c>
      <c r="F44" s="614"/>
      <c r="G44" s="620" t="str">
        <f t="shared" si="0"/>
        <v>-</v>
      </c>
      <c r="H44" s="620" t="str">
        <f t="shared" si="0"/>
        <v>-</v>
      </c>
      <c r="I44" s="620" t="str">
        <f t="shared" si="0"/>
        <v>-</v>
      </c>
      <c r="J44" s="620" t="str">
        <f t="shared" si="0"/>
        <v>-</v>
      </c>
      <c r="K44" s="620" t="str">
        <f t="shared" si="0"/>
        <v>-</v>
      </c>
      <c r="L44" s="620" t="str">
        <f t="shared" si="0"/>
        <v>-</v>
      </c>
      <c r="M44" s="620" t="str">
        <f t="shared" si="0"/>
        <v>-</v>
      </c>
      <c r="N44" s="617"/>
      <c r="O44" s="618"/>
      <c r="P44" s="582"/>
      <c r="Q44" s="574"/>
      <c r="R44" s="574"/>
      <c r="S44" s="619"/>
      <c r="T44" s="619"/>
      <c r="U44" s="619"/>
      <c r="V44" s="619"/>
      <c r="W44" s="619"/>
      <c r="X44" s="619"/>
    </row>
    <row r="45" spans="1:24" s="568" customFormat="1" ht="18" customHeight="1">
      <c r="A45" s="610"/>
      <c r="B45" s="611">
        <v>24</v>
      </c>
      <c r="C45" s="612"/>
      <c r="D45" s="613"/>
      <c r="E45" s="674" t="s">
        <v>311</v>
      </c>
      <c r="F45" s="614"/>
      <c r="G45" s="620" t="str">
        <f t="shared" si="0"/>
        <v>-</v>
      </c>
      <c r="H45" s="620" t="str">
        <f t="shared" si="0"/>
        <v>-</v>
      </c>
      <c r="I45" s="620" t="str">
        <f t="shared" si="0"/>
        <v>-</v>
      </c>
      <c r="J45" s="620" t="str">
        <f t="shared" si="0"/>
        <v>-</v>
      </c>
      <c r="K45" s="620" t="str">
        <f t="shared" si="0"/>
        <v>-</v>
      </c>
      <c r="L45" s="620" t="str">
        <f t="shared" si="0"/>
        <v>-</v>
      </c>
      <c r="M45" s="620" t="str">
        <f t="shared" si="0"/>
        <v>-</v>
      </c>
      <c r="N45" s="617"/>
      <c r="O45" s="618"/>
      <c r="P45" s="582"/>
      <c r="Q45" s="574"/>
      <c r="R45" s="574"/>
      <c r="S45" s="619"/>
      <c r="T45" s="619"/>
      <c r="U45" s="619"/>
      <c r="V45" s="619"/>
      <c r="W45" s="619"/>
      <c r="X45" s="619"/>
    </row>
    <row r="46" spans="1:24" s="568" customFormat="1" ht="18" customHeight="1">
      <c r="A46" s="610"/>
      <c r="B46" s="611">
        <v>25</v>
      </c>
      <c r="C46" s="612"/>
      <c r="D46" s="613"/>
      <c r="E46" s="733" t="s">
        <v>290</v>
      </c>
      <c r="F46" s="614"/>
      <c r="G46" s="620"/>
      <c r="H46" s="620"/>
      <c r="I46" s="620"/>
      <c r="J46" s="620"/>
      <c r="K46" s="620"/>
      <c r="L46" s="620"/>
      <c r="M46" s="620"/>
      <c r="N46" s="617"/>
      <c r="O46" s="618"/>
      <c r="P46" s="582"/>
      <c r="Q46" s="574"/>
      <c r="R46" s="574"/>
      <c r="S46" s="619"/>
      <c r="T46" s="619"/>
      <c r="U46" s="619"/>
      <c r="V46" s="619"/>
      <c r="W46" s="619"/>
      <c r="X46" s="619"/>
    </row>
    <row r="47" spans="1:24" s="568" customFormat="1" ht="18" customHeight="1">
      <c r="A47" s="610"/>
      <c r="B47" s="611">
        <v>26</v>
      </c>
      <c r="C47" s="612"/>
      <c r="D47" s="613"/>
      <c r="E47" s="730" t="s">
        <v>307</v>
      </c>
      <c r="F47" s="614"/>
      <c r="G47" s="620" t="str">
        <f>IF($M$10="","-",ROUND(G24*(1+$M$10),2))</f>
        <v>-</v>
      </c>
      <c r="H47" s="620" t="str">
        <f t="shared" ref="H47:M47" si="1">IF($M$10="","-",ROUND(H24*(1+$M$10),2))</f>
        <v>-</v>
      </c>
      <c r="I47" s="620" t="str">
        <f t="shared" si="1"/>
        <v>-</v>
      </c>
      <c r="J47" s="620" t="str">
        <f t="shared" si="1"/>
        <v>-</v>
      </c>
      <c r="K47" s="620" t="str">
        <f t="shared" si="1"/>
        <v>-</v>
      </c>
      <c r="L47" s="620" t="str">
        <f t="shared" si="1"/>
        <v>-</v>
      </c>
      <c r="M47" s="620" t="str">
        <f t="shared" si="1"/>
        <v>-</v>
      </c>
      <c r="N47" s="617"/>
      <c r="O47" s="618"/>
      <c r="P47" s="582"/>
      <c r="Q47" s="574"/>
      <c r="R47" s="574"/>
      <c r="S47" s="619"/>
      <c r="T47" s="619"/>
      <c r="U47" s="619"/>
      <c r="V47" s="619"/>
      <c r="W47" s="619"/>
      <c r="X47" s="619"/>
    </row>
    <row r="48" spans="1:24" s="568" customFormat="1" ht="18" customHeight="1">
      <c r="A48" s="610"/>
      <c r="B48" s="611">
        <v>27</v>
      </c>
      <c r="C48" s="612"/>
      <c r="D48" s="613"/>
      <c r="E48" s="674" t="s">
        <v>308</v>
      </c>
      <c r="F48" s="614"/>
      <c r="G48" s="620" t="str">
        <f t="shared" ref="G48:M51" si="2">IF($M$10="","-",ROUND(G25*(1+$M$10),2))</f>
        <v>-</v>
      </c>
      <c r="H48" s="620" t="str">
        <f t="shared" si="2"/>
        <v>-</v>
      </c>
      <c r="I48" s="620" t="str">
        <f t="shared" si="2"/>
        <v>-</v>
      </c>
      <c r="J48" s="620" t="str">
        <f t="shared" si="2"/>
        <v>-</v>
      </c>
      <c r="K48" s="620" t="str">
        <f t="shared" si="2"/>
        <v>-</v>
      </c>
      <c r="L48" s="620" t="str">
        <f t="shared" si="2"/>
        <v>-</v>
      </c>
      <c r="M48" s="620" t="str">
        <f t="shared" si="2"/>
        <v>-</v>
      </c>
      <c r="N48" s="617"/>
      <c r="O48" s="618"/>
      <c r="P48" s="582"/>
      <c r="Q48" s="574"/>
      <c r="R48" s="574"/>
      <c r="S48" s="619"/>
      <c r="T48" s="619"/>
      <c r="U48" s="619"/>
      <c r="V48" s="619"/>
      <c r="W48" s="619"/>
      <c r="X48" s="619"/>
    </row>
    <row r="49" spans="1:24" s="568" customFormat="1" ht="18" customHeight="1">
      <c r="A49" s="610"/>
      <c r="B49" s="611">
        <v>28</v>
      </c>
      <c r="C49" s="612"/>
      <c r="D49" s="613"/>
      <c r="E49" s="674" t="s">
        <v>309</v>
      </c>
      <c r="F49" s="614"/>
      <c r="G49" s="620" t="str">
        <f t="shared" si="2"/>
        <v>-</v>
      </c>
      <c r="H49" s="620" t="str">
        <f t="shared" si="2"/>
        <v>-</v>
      </c>
      <c r="I49" s="620" t="str">
        <f t="shared" si="2"/>
        <v>-</v>
      </c>
      <c r="J49" s="620" t="str">
        <f t="shared" si="2"/>
        <v>-</v>
      </c>
      <c r="K49" s="620" t="str">
        <f t="shared" si="2"/>
        <v>-</v>
      </c>
      <c r="L49" s="620" t="str">
        <f t="shared" si="2"/>
        <v>-</v>
      </c>
      <c r="M49" s="620" t="str">
        <f t="shared" si="2"/>
        <v>-</v>
      </c>
      <c r="N49" s="617"/>
      <c r="O49" s="618"/>
      <c r="P49" s="582"/>
      <c r="Q49" s="574"/>
      <c r="R49" s="574"/>
      <c r="S49" s="619"/>
      <c r="T49" s="619"/>
      <c r="U49" s="619"/>
      <c r="V49" s="619"/>
      <c r="W49" s="619"/>
      <c r="X49" s="619"/>
    </row>
    <row r="50" spans="1:24" s="568" customFormat="1" ht="18" customHeight="1">
      <c r="A50" s="610"/>
      <c r="B50" s="611">
        <v>29</v>
      </c>
      <c r="C50" s="612"/>
      <c r="D50" s="613"/>
      <c r="E50" s="674" t="s">
        <v>310</v>
      </c>
      <c r="F50" s="614"/>
      <c r="G50" s="620" t="str">
        <f t="shared" si="2"/>
        <v>-</v>
      </c>
      <c r="H50" s="620" t="str">
        <f t="shared" si="2"/>
        <v>-</v>
      </c>
      <c r="I50" s="620" t="str">
        <f t="shared" si="2"/>
        <v>-</v>
      </c>
      <c r="J50" s="620" t="str">
        <f t="shared" si="2"/>
        <v>-</v>
      </c>
      <c r="K50" s="620" t="str">
        <f t="shared" si="2"/>
        <v>-</v>
      </c>
      <c r="L50" s="620" t="str">
        <f t="shared" si="2"/>
        <v>-</v>
      </c>
      <c r="M50" s="620" t="str">
        <f t="shared" si="2"/>
        <v>-</v>
      </c>
      <c r="N50" s="617"/>
      <c r="O50" s="618"/>
      <c r="P50" s="582"/>
      <c r="Q50" s="574"/>
      <c r="R50" s="574"/>
      <c r="S50" s="619"/>
      <c r="T50" s="619"/>
      <c r="U50" s="619"/>
      <c r="V50" s="619"/>
      <c r="W50" s="619"/>
      <c r="X50" s="619"/>
    </row>
    <row r="51" spans="1:24" s="568" customFormat="1" ht="18" customHeight="1">
      <c r="A51" s="610"/>
      <c r="B51" s="611">
        <v>30</v>
      </c>
      <c r="C51" s="612"/>
      <c r="D51" s="613"/>
      <c r="E51" s="674" t="s">
        <v>311</v>
      </c>
      <c r="F51" s="614"/>
      <c r="G51" s="620" t="str">
        <f>IF($M$10="","-",ROUND(G28*(1+$M$10),2))</f>
        <v>-</v>
      </c>
      <c r="H51" s="620" t="str">
        <f t="shared" si="2"/>
        <v>-</v>
      </c>
      <c r="I51" s="620" t="str">
        <f t="shared" si="2"/>
        <v>-</v>
      </c>
      <c r="J51" s="620" t="str">
        <f t="shared" si="2"/>
        <v>-</v>
      </c>
      <c r="K51" s="620" t="str">
        <f t="shared" si="2"/>
        <v>-</v>
      </c>
      <c r="L51" s="620" t="str">
        <f t="shared" si="2"/>
        <v>-</v>
      </c>
      <c r="M51" s="620" t="str">
        <f t="shared" si="2"/>
        <v>-</v>
      </c>
      <c r="N51" s="617"/>
      <c r="O51" s="618"/>
      <c r="P51" s="582"/>
      <c r="Q51" s="574"/>
      <c r="R51" s="574"/>
      <c r="S51" s="619"/>
      <c r="T51" s="619"/>
      <c r="U51" s="619"/>
      <c r="V51" s="619"/>
      <c r="W51" s="619"/>
      <c r="X51" s="619"/>
    </row>
    <row r="52" spans="1:24" s="568" customFormat="1" ht="18" customHeight="1">
      <c r="A52" s="610"/>
      <c r="B52" s="611">
        <v>31</v>
      </c>
      <c r="C52" s="612"/>
      <c r="D52" s="613"/>
      <c r="E52" s="734" t="s">
        <v>411</v>
      </c>
      <c r="F52" s="614"/>
      <c r="G52" s="620"/>
      <c r="H52" s="620"/>
      <c r="I52" s="620"/>
      <c r="J52" s="620"/>
      <c r="K52" s="620"/>
      <c r="L52" s="620"/>
      <c r="M52" s="620"/>
      <c r="N52" s="617"/>
      <c r="O52" s="618"/>
      <c r="P52" s="582"/>
      <c r="Q52" s="574"/>
      <c r="R52" s="574"/>
      <c r="S52" s="619"/>
      <c r="T52" s="619"/>
      <c r="U52" s="619"/>
      <c r="V52" s="619"/>
      <c r="W52" s="619"/>
      <c r="X52" s="619"/>
    </row>
    <row r="53" spans="1:24" s="568" customFormat="1" ht="18" customHeight="1">
      <c r="A53" s="610"/>
      <c r="B53" s="611">
        <v>32</v>
      </c>
      <c r="C53" s="612"/>
      <c r="D53" s="613"/>
      <c r="E53" s="730" t="s">
        <v>307</v>
      </c>
      <c r="F53" s="614"/>
      <c r="G53" s="620" t="str">
        <f>IF($L$10="","-",ROUND(G41*0.5,2))</f>
        <v>-</v>
      </c>
      <c r="H53" s="620" t="str">
        <f t="shared" ref="H53:M53" si="3">IF($L$10="","-",ROUND(H41*0.5,2))</f>
        <v>-</v>
      </c>
      <c r="I53" s="620" t="str">
        <f t="shared" si="3"/>
        <v>-</v>
      </c>
      <c r="J53" s="620" t="str">
        <f t="shared" si="3"/>
        <v>-</v>
      </c>
      <c r="K53" s="620" t="str">
        <f t="shared" si="3"/>
        <v>-</v>
      </c>
      <c r="L53" s="620" t="str">
        <f t="shared" si="3"/>
        <v>-</v>
      </c>
      <c r="M53" s="620" t="str">
        <f t="shared" si="3"/>
        <v>-</v>
      </c>
      <c r="N53" s="617"/>
      <c r="O53" s="618"/>
      <c r="P53" s="582"/>
      <c r="Q53" s="574"/>
      <c r="R53" s="574"/>
      <c r="S53" s="619"/>
      <c r="T53" s="619"/>
      <c r="U53" s="619"/>
      <c r="V53" s="619"/>
      <c r="W53" s="619"/>
      <c r="X53" s="619"/>
    </row>
    <row r="54" spans="1:24" s="568" customFormat="1" ht="18" customHeight="1">
      <c r="A54" s="610"/>
      <c r="B54" s="611">
        <v>33</v>
      </c>
      <c r="C54" s="612"/>
      <c r="D54" s="613"/>
      <c r="E54" s="674" t="s">
        <v>308</v>
      </c>
      <c r="F54" s="614"/>
      <c r="G54" s="620" t="str">
        <f t="shared" ref="G54:M56" si="4">IF($L$10="","-",ROUND(G42*0.5,2))</f>
        <v>-</v>
      </c>
      <c r="H54" s="620" t="str">
        <f t="shared" si="4"/>
        <v>-</v>
      </c>
      <c r="I54" s="620" t="str">
        <f t="shared" si="4"/>
        <v>-</v>
      </c>
      <c r="J54" s="620" t="str">
        <f t="shared" si="4"/>
        <v>-</v>
      </c>
      <c r="K54" s="620" t="str">
        <f t="shared" si="4"/>
        <v>-</v>
      </c>
      <c r="L54" s="620" t="str">
        <f t="shared" si="4"/>
        <v>-</v>
      </c>
      <c r="M54" s="620" t="str">
        <f t="shared" si="4"/>
        <v>-</v>
      </c>
      <c r="N54" s="617"/>
      <c r="O54" s="618"/>
      <c r="P54" s="582"/>
      <c r="Q54" s="574"/>
      <c r="R54" s="574"/>
      <c r="S54" s="619"/>
      <c r="T54" s="619"/>
      <c r="U54" s="619"/>
      <c r="V54" s="619"/>
      <c r="W54" s="619"/>
      <c r="X54" s="619"/>
    </row>
    <row r="55" spans="1:24" s="568" customFormat="1" ht="18" customHeight="1">
      <c r="A55" s="610"/>
      <c r="B55" s="611">
        <v>34</v>
      </c>
      <c r="C55" s="612"/>
      <c r="D55" s="613"/>
      <c r="E55" s="674" t="s">
        <v>309</v>
      </c>
      <c r="F55" s="614"/>
      <c r="G55" s="620" t="str">
        <f t="shared" si="4"/>
        <v>-</v>
      </c>
      <c r="H55" s="620" t="str">
        <f t="shared" si="4"/>
        <v>-</v>
      </c>
      <c r="I55" s="620" t="str">
        <f t="shared" si="4"/>
        <v>-</v>
      </c>
      <c r="J55" s="620" t="str">
        <f t="shared" si="4"/>
        <v>-</v>
      </c>
      <c r="K55" s="620" t="str">
        <f t="shared" si="4"/>
        <v>-</v>
      </c>
      <c r="L55" s="620" t="str">
        <f t="shared" si="4"/>
        <v>-</v>
      </c>
      <c r="M55" s="620" t="str">
        <f t="shared" si="4"/>
        <v>-</v>
      </c>
      <c r="N55" s="617"/>
      <c r="O55" s="618"/>
      <c r="P55" s="582"/>
      <c r="Q55" s="574"/>
      <c r="R55" s="574"/>
      <c r="S55" s="619"/>
      <c r="T55" s="619"/>
      <c r="U55" s="619"/>
      <c r="V55" s="619"/>
      <c r="W55" s="619"/>
      <c r="X55" s="619"/>
    </row>
    <row r="56" spans="1:24" s="568" customFormat="1" ht="18" customHeight="1">
      <c r="A56" s="610"/>
      <c r="B56" s="611">
        <v>35</v>
      </c>
      <c r="C56" s="612"/>
      <c r="D56" s="613"/>
      <c r="E56" s="674" t="s">
        <v>310</v>
      </c>
      <c r="F56" s="614"/>
      <c r="G56" s="620" t="str">
        <f t="shared" si="4"/>
        <v>-</v>
      </c>
      <c r="H56" s="620" t="str">
        <f t="shared" si="4"/>
        <v>-</v>
      </c>
      <c r="I56" s="620" t="str">
        <f t="shared" si="4"/>
        <v>-</v>
      </c>
      <c r="J56" s="620" t="str">
        <f t="shared" si="4"/>
        <v>-</v>
      </c>
      <c r="K56" s="620" t="str">
        <f t="shared" si="4"/>
        <v>-</v>
      </c>
      <c r="L56" s="620" t="str">
        <f t="shared" si="4"/>
        <v>-</v>
      </c>
      <c r="M56" s="620" t="str">
        <f t="shared" si="4"/>
        <v>-</v>
      </c>
      <c r="N56" s="617"/>
      <c r="O56" s="618"/>
      <c r="P56" s="582"/>
      <c r="Q56" s="574"/>
      <c r="R56" s="574"/>
      <c r="S56" s="619"/>
      <c r="T56" s="619"/>
      <c r="U56" s="619"/>
      <c r="V56" s="619"/>
      <c r="W56" s="619"/>
      <c r="X56" s="619"/>
    </row>
    <row r="57" spans="1:24" s="568" customFormat="1" ht="6" customHeight="1">
      <c r="A57" s="602"/>
      <c r="B57" s="603"/>
      <c r="C57" s="621"/>
      <c r="D57" s="606"/>
      <c r="E57" s="622"/>
      <c r="F57" s="606"/>
      <c r="G57" s="623"/>
      <c r="H57" s="623"/>
      <c r="I57" s="623"/>
      <c r="J57" s="623"/>
      <c r="K57" s="623"/>
      <c r="L57" s="623"/>
      <c r="M57" s="623"/>
      <c r="N57" s="624"/>
      <c r="O57" s="625"/>
      <c r="P57" s="582"/>
      <c r="Q57" s="574"/>
      <c r="R57" s="574"/>
      <c r="S57" s="574"/>
      <c r="T57" s="574"/>
      <c r="U57" s="574"/>
      <c r="V57" s="574"/>
      <c r="W57" s="574"/>
      <c r="X57" s="574"/>
    </row>
    <row r="58" spans="1:24" s="568" customFormat="1" ht="18.600000000000001" customHeight="1">
      <c r="A58" s="629"/>
      <c r="B58" s="630"/>
      <c r="C58" s="630"/>
      <c r="D58" s="630"/>
      <c r="E58" s="630"/>
      <c r="F58" s="630"/>
      <c r="G58" s="630"/>
      <c r="H58" s="630"/>
      <c r="I58" s="630"/>
      <c r="J58" s="630"/>
      <c r="K58" s="630"/>
      <c r="L58" s="630"/>
      <c r="M58" s="630"/>
      <c r="N58" s="630"/>
      <c r="O58" s="630"/>
      <c r="P58" s="582"/>
    </row>
    <row r="59" spans="1:24" s="568" customFormat="1" ht="6.75" customHeight="1">
      <c r="B59" s="631"/>
    </row>
    <row r="60" spans="1:24" s="568" customFormat="1" ht="20.100000000000001" customHeight="1">
      <c r="A60" s="1022" t="s">
        <v>34</v>
      </c>
      <c r="B60" s="1022"/>
      <c r="C60" s="1022"/>
      <c r="D60" s="1022"/>
      <c r="E60" s="1022"/>
      <c r="F60" s="1022"/>
      <c r="G60" s="1022"/>
      <c r="H60" s="1022"/>
      <c r="I60" s="1022"/>
      <c r="J60" s="1022"/>
      <c r="K60" s="1022"/>
      <c r="L60" s="1022"/>
      <c r="M60" s="1022"/>
      <c r="N60" s="1022"/>
      <c r="O60" s="573"/>
      <c r="P60" s="573"/>
      <c r="Q60" s="632"/>
      <c r="R60" s="632"/>
    </row>
    <row r="61" spans="1:24" s="574" customFormat="1" ht="24.9" customHeight="1">
      <c r="B61" s="626"/>
      <c r="D61" s="633"/>
      <c r="E61" s="634"/>
      <c r="F61" s="633"/>
      <c r="G61" s="633"/>
      <c r="H61" s="633"/>
      <c r="K61" s="582"/>
      <c r="L61" s="582"/>
      <c r="M61" s="582"/>
      <c r="N61" s="582"/>
      <c r="O61" s="635"/>
      <c r="P61" s="582"/>
    </row>
    <row r="62" spans="1:24" s="5" customFormat="1" ht="24.9" customHeight="1">
      <c r="B62" s="636"/>
      <c r="D62" s="637"/>
      <c r="E62" s="638"/>
      <c r="F62" s="637"/>
      <c r="G62" s="637"/>
      <c r="H62" s="637"/>
      <c r="K62" s="639"/>
      <c r="L62" s="639"/>
      <c r="M62" s="639"/>
      <c r="N62" s="639"/>
      <c r="O62" s="640"/>
      <c r="P62" s="639"/>
    </row>
    <row r="63" spans="1:24" s="5" customFormat="1" ht="24.9" customHeight="1">
      <c r="A63" s="1016"/>
      <c r="B63" s="1016"/>
      <c r="C63" s="1016"/>
      <c r="D63" s="1016"/>
      <c r="E63" s="1016"/>
      <c r="F63" s="1016"/>
      <c r="G63" s="1016"/>
      <c r="H63" s="1016"/>
      <c r="I63" s="1016"/>
      <c r="J63" s="1016"/>
      <c r="K63" s="1016"/>
      <c r="L63" s="1016"/>
      <c r="M63" s="1016"/>
      <c r="N63" s="1016"/>
      <c r="O63" s="640"/>
      <c r="P63" s="639"/>
    </row>
    <row r="64" spans="1:24" s="5" customFormat="1">
      <c r="B64" s="636"/>
    </row>
  </sheetData>
  <mergeCells count="18">
    <mergeCell ref="B1:M1"/>
    <mergeCell ref="B2:M2"/>
    <mergeCell ref="I3:N3"/>
    <mergeCell ref="A4:N4"/>
    <mergeCell ref="B12:M12"/>
    <mergeCell ref="B8:B9"/>
    <mergeCell ref="E10:K10"/>
    <mergeCell ref="E8:K8"/>
    <mergeCell ref="B14:B15"/>
    <mergeCell ref="E14:E15"/>
    <mergeCell ref="G14:M14"/>
    <mergeCell ref="A63:N63"/>
    <mergeCell ref="A5:N5"/>
    <mergeCell ref="A35:N35"/>
    <mergeCell ref="B37:B38"/>
    <mergeCell ref="E37:E38"/>
    <mergeCell ref="G37:M37"/>
    <mergeCell ref="A60:N60"/>
  </mergeCells>
  <printOptions horizontalCentered="1"/>
  <pageMargins left="0.75" right="0.75" top="1.03" bottom="1" header="0.75" footer="0.5"/>
  <pageSetup scale="60" orientation="portrait" useFirstPageNumber="1" r:id="rId1"/>
  <headerFooter alignWithMargins="0">
    <oddHeader>&amp;R&amp;"Book Antiqua,Bold"ATTACHMENT 3</oddHeader>
    <oddFooter>&amp;L&amp;"Book Antiqua,Italic"Updated January 18, 2017&amp;C&amp;"-,Regular"&amp;A&amp;R&amp;"Book Antiqua,Italic"City of Beverly Hills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21"/>
  <sheetViews>
    <sheetView zoomScaleNormal="100" workbookViewId="0">
      <selection sqref="A1:J1"/>
    </sheetView>
  </sheetViews>
  <sheetFormatPr defaultColWidth="11" defaultRowHeight="15.6"/>
  <cols>
    <col min="1" max="1" width="0.3984375" customWidth="1"/>
    <col min="2" max="2" width="8.59765625" customWidth="1"/>
    <col min="3" max="7" width="11" customWidth="1"/>
    <col min="8" max="8" width="25.59765625" customWidth="1"/>
  </cols>
  <sheetData>
    <row r="1" spans="1:11">
      <c r="A1" s="994" t="s">
        <v>370</v>
      </c>
      <c r="B1" s="994"/>
      <c r="C1" s="994"/>
      <c r="D1" s="994"/>
      <c r="E1" s="994"/>
      <c r="F1" s="994"/>
      <c r="G1" s="994"/>
      <c r="H1" s="994"/>
      <c r="I1" s="994"/>
      <c r="J1" s="994"/>
    </row>
    <row r="2" spans="1:11">
      <c r="A2" s="995" t="s">
        <v>371</v>
      </c>
      <c r="B2" s="995"/>
      <c r="C2" s="995"/>
      <c r="D2" s="995"/>
      <c r="E2" s="995"/>
      <c r="F2" s="995"/>
      <c r="G2" s="995"/>
      <c r="H2" s="995"/>
      <c r="I2" s="995"/>
      <c r="J2" s="995"/>
    </row>
    <row r="3" spans="1:11" ht="9.9" customHeight="1">
      <c r="A3" s="10"/>
      <c r="B3" s="10"/>
      <c r="C3" s="10"/>
      <c r="D3" s="10"/>
      <c r="E3" s="10"/>
      <c r="F3" s="10"/>
      <c r="G3" s="10"/>
      <c r="H3" s="10"/>
    </row>
    <row r="4" spans="1:11">
      <c r="A4" s="995" t="s">
        <v>11</v>
      </c>
      <c r="B4" s="995"/>
      <c r="C4" s="995"/>
      <c r="D4" s="995"/>
      <c r="E4" s="995"/>
      <c r="F4" s="995"/>
      <c r="G4" s="995"/>
      <c r="H4" s="995"/>
      <c r="I4" s="995"/>
      <c r="J4" s="995"/>
    </row>
    <row r="5" spans="1:11">
      <c r="A5" s="10"/>
      <c r="B5" s="10"/>
      <c r="C5" s="10"/>
      <c r="D5" s="10"/>
      <c r="E5" s="10"/>
      <c r="F5" s="10"/>
      <c r="G5" s="10"/>
      <c r="H5" s="10"/>
    </row>
    <row r="6" spans="1:11" s="9" customFormat="1" ht="18">
      <c r="A6" s="10"/>
      <c r="B6" s="778" t="s">
        <v>13</v>
      </c>
      <c r="C6" s="31" t="s">
        <v>12</v>
      </c>
      <c r="D6" s="10"/>
      <c r="E6" s="10"/>
      <c r="F6" s="10"/>
      <c r="G6" s="10"/>
      <c r="H6" s="10"/>
    </row>
    <row r="7" spans="1:11" s="9" customFormat="1" ht="18" customHeight="1">
      <c r="A7" s="10"/>
      <c r="B7" s="117" t="s">
        <v>372</v>
      </c>
      <c r="C7" s="10" t="s">
        <v>374</v>
      </c>
      <c r="D7" s="10"/>
      <c r="E7" s="10"/>
      <c r="F7" s="10"/>
      <c r="G7" s="10"/>
      <c r="H7" s="10"/>
    </row>
    <row r="8" spans="1:11" s="9" customFormat="1" ht="18" customHeight="1">
      <c r="A8" s="10"/>
      <c r="B8" s="117" t="s">
        <v>373</v>
      </c>
      <c r="C8" s="10" t="s">
        <v>379</v>
      </c>
      <c r="D8" s="10"/>
      <c r="E8" s="10"/>
      <c r="F8" s="10"/>
      <c r="G8" s="10"/>
      <c r="H8" s="10"/>
    </row>
    <row r="9" spans="1:11" s="9" customFormat="1" ht="18" customHeight="1">
      <c r="A9" s="10"/>
      <c r="B9" s="117" t="s">
        <v>396</v>
      </c>
      <c r="C9" s="10" t="s">
        <v>399</v>
      </c>
      <c r="D9" s="10"/>
      <c r="E9" s="10"/>
      <c r="F9" s="10"/>
      <c r="G9" s="10"/>
      <c r="H9" s="10"/>
    </row>
    <row r="10" spans="1:11" s="9" customFormat="1" ht="18" customHeight="1">
      <c r="A10" s="10"/>
      <c r="B10" s="117"/>
      <c r="C10" s="10"/>
      <c r="D10" s="10"/>
      <c r="E10" s="10"/>
      <c r="F10" s="10"/>
      <c r="G10" s="10"/>
      <c r="H10" s="10"/>
    </row>
    <row r="11" spans="1:11" s="9" customFormat="1" ht="18" customHeight="1">
      <c r="A11" s="10"/>
      <c r="B11" s="117"/>
      <c r="C11" s="10"/>
      <c r="D11" s="10"/>
      <c r="E11" s="10"/>
      <c r="F11" s="10"/>
      <c r="G11" s="10"/>
      <c r="H11" s="10"/>
      <c r="K11" s="10"/>
    </row>
    <row r="12" spans="1:11" s="9" customFormat="1" ht="18" customHeight="1">
      <c r="A12" s="10"/>
      <c r="B12" s="117"/>
      <c r="C12" s="10"/>
      <c r="D12" s="10"/>
      <c r="E12" s="10"/>
      <c r="F12" s="10"/>
      <c r="G12" s="10"/>
      <c r="H12" s="10"/>
    </row>
    <row r="13" spans="1:11" s="9" customFormat="1" ht="18" customHeight="1">
      <c r="A13" s="10"/>
      <c r="B13" s="117"/>
      <c r="C13" s="10"/>
      <c r="D13" s="10"/>
      <c r="E13" s="10"/>
      <c r="F13" s="10"/>
      <c r="G13" s="10"/>
      <c r="H13" s="10"/>
    </row>
    <row r="14" spans="1:11" s="9" customFormat="1" ht="18" customHeight="1">
      <c r="A14" s="10"/>
      <c r="B14" s="66"/>
      <c r="C14" s="10"/>
      <c r="D14" s="10"/>
      <c r="E14" s="10"/>
      <c r="F14" s="10"/>
      <c r="G14" s="10"/>
      <c r="H14" s="10"/>
    </row>
    <row r="15" spans="1:11" s="9" customFormat="1" ht="18" customHeight="1">
      <c r="A15" s="66"/>
      <c r="B15" s="66"/>
      <c r="C15" s="10"/>
      <c r="D15" s="10"/>
      <c r="E15" s="10"/>
      <c r="F15" s="10"/>
      <c r="G15" s="10"/>
      <c r="H15" s="10"/>
    </row>
    <row r="16" spans="1:11" s="9" customFormat="1" ht="18" customHeight="1">
      <c r="A16" s="66"/>
      <c r="B16" s="66"/>
      <c r="C16" s="10"/>
      <c r="D16" s="10"/>
      <c r="E16" s="10"/>
      <c r="F16" s="10"/>
      <c r="G16" s="10"/>
      <c r="H16" s="10"/>
    </row>
    <row r="17" spans="1:8">
      <c r="A17" s="10"/>
      <c r="B17" s="66"/>
      <c r="C17" s="10"/>
      <c r="D17" s="10"/>
      <c r="E17" s="10"/>
      <c r="F17" s="10"/>
      <c r="G17" s="10"/>
      <c r="H17" s="10"/>
    </row>
    <row r="18" spans="1:8">
      <c r="A18" s="118"/>
      <c r="B18" s="119"/>
      <c r="D18" s="118"/>
      <c r="E18" s="118"/>
      <c r="F18" s="118"/>
      <c r="G18" s="118"/>
      <c r="H18" s="118"/>
    </row>
    <row r="19" spans="1:8">
      <c r="B19" s="765"/>
    </row>
    <row r="20" spans="1:8">
      <c r="B20" s="765"/>
    </row>
    <row r="21" spans="1:8">
      <c r="B21" s="765"/>
    </row>
  </sheetData>
  <mergeCells count="3">
    <mergeCell ref="A1:J1"/>
    <mergeCell ref="A2:J2"/>
    <mergeCell ref="A4:J4"/>
  </mergeCells>
  <printOptions horizontalCentered="1"/>
  <pageMargins left="0.75" right="0.75" top="1"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2"/>
  <sheetViews>
    <sheetView zoomScale="85" zoomScaleNormal="85" zoomScalePageLayoutView="85" workbookViewId="0">
      <selection sqref="A1:J1"/>
    </sheetView>
  </sheetViews>
  <sheetFormatPr defaultColWidth="11" defaultRowHeight="15.6"/>
  <cols>
    <col min="1" max="1" width="5.8984375" style="10" customWidth="1"/>
    <col min="2" max="2" width="68" style="10" customWidth="1"/>
    <col min="3" max="3" width="32.5" style="10" customWidth="1"/>
    <col min="4" max="4" width="5.8984375" style="10" customWidth="1"/>
    <col min="5" max="6" width="10.59765625" style="10" customWidth="1"/>
    <col min="7" max="8" width="12.8984375" style="10" customWidth="1"/>
    <col min="9" max="9" width="1.8984375" style="10" customWidth="1"/>
    <col min="10" max="21" width="12.8984375" style="10" customWidth="1"/>
    <col min="22" max="16384" width="11" style="10"/>
  </cols>
  <sheetData>
    <row r="1" spans="1:15" ht="24.6" customHeight="1">
      <c r="A1" s="1193" t="s">
        <v>259</v>
      </c>
      <c r="B1" s="1194"/>
      <c r="C1" s="1194"/>
      <c r="D1" s="66"/>
      <c r="E1" s="66"/>
      <c r="F1" s="562"/>
      <c r="G1" s="562"/>
      <c r="H1" s="562"/>
      <c r="I1" s="562"/>
      <c r="J1" s="562"/>
      <c r="K1" s="562"/>
      <c r="L1" s="562"/>
      <c r="M1" s="562"/>
      <c r="N1" s="562"/>
      <c r="O1" s="562"/>
    </row>
    <row r="2" spans="1:15" ht="16.2" thickBot="1">
      <c r="A2" s="995"/>
      <c r="B2" s="1103"/>
      <c r="C2" s="1103"/>
      <c r="D2" s="66"/>
      <c r="E2" s="66"/>
      <c r="F2" s="562"/>
      <c r="G2" s="562"/>
      <c r="H2" s="562"/>
      <c r="I2" s="562"/>
      <c r="J2" s="562"/>
      <c r="K2" s="562"/>
      <c r="L2" s="562"/>
      <c r="M2" s="562"/>
      <c r="N2" s="562"/>
      <c r="O2" s="562"/>
    </row>
    <row r="3" spans="1:15" ht="18.600000000000001" thickTop="1" thickBot="1">
      <c r="A3" s="98"/>
      <c r="B3" s="99" t="s">
        <v>249</v>
      </c>
      <c r="C3" s="985"/>
      <c r="D3" s="98"/>
    </row>
    <row r="4" spans="1:15" ht="54.6" customHeight="1" thickTop="1">
      <c r="A4" s="1195" t="s">
        <v>375</v>
      </c>
      <c r="B4" s="1195"/>
      <c r="C4" s="1195"/>
    </row>
    <row r="5" spans="1:15" ht="8.1" customHeight="1"/>
    <row r="6" spans="1:15" s="51" customFormat="1" ht="36" customHeight="1">
      <c r="A6" s="1196" t="s">
        <v>0</v>
      </c>
      <c r="B6" s="1196" t="s">
        <v>155</v>
      </c>
      <c r="C6" s="1066" t="s">
        <v>261</v>
      </c>
      <c r="E6" s="1082"/>
    </row>
    <row r="7" spans="1:15" s="23" customFormat="1" ht="36" customHeight="1" thickBot="1">
      <c r="A7" s="1196"/>
      <c r="B7" s="1196"/>
      <c r="C7" s="1067"/>
      <c r="E7" s="1082"/>
    </row>
    <row r="8" spans="1:15" ht="18" customHeight="1" thickTop="1">
      <c r="A8" s="678">
        <v>1</v>
      </c>
      <c r="B8" s="49" t="s">
        <v>250</v>
      </c>
      <c r="C8" s="986"/>
      <c r="E8" s="54"/>
    </row>
    <row r="9" spans="1:15" ht="18" customHeight="1">
      <c r="A9" s="678">
        <v>2</v>
      </c>
      <c r="B9" s="49" t="s">
        <v>251</v>
      </c>
      <c r="C9" s="987"/>
      <c r="E9" s="683"/>
    </row>
    <row r="10" spans="1:15" ht="18" customHeight="1">
      <c r="A10" s="678">
        <v>3</v>
      </c>
      <c r="B10" s="49" t="s">
        <v>252</v>
      </c>
      <c r="C10" s="988"/>
      <c r="E10" s="683"/>
    </row>
    <row r="11" spans="1:15" ht="18" customHeight="1">
      <c r="A11" s="678">
        <v>4</v>
      </c>
      <c r="B11" s="49" t="s">
        <v>253</v>
      </c>
      <c r="C11" s="988"/>
      <c r="E11" s="683"/>
    </row>
    <row r="12" spans="1:15" ht="18" customHeight="1">
      <c r="A12" s="678">
        <v>5</v>
      </c>
      <c r="B12" s="49" t="s">
        <v>164</v>
      </c>
      <c r="C12" s="988"/>
      <c r="E12" s="683"/>
    </row>
    <row r="13" spans="1:15" ht="18" customHeight="1">
      <c r="A13" s="678">
        <v>6</v>
      </c>
      <c r="B13" s="49" t="s">
        <v>254</v>
      </c>
      <c r="C13" s="988"/>
      <c r="E13" s="683"/>
    </row>
    <row r="14" spans="1:15" ht="18" customHeight="1">
      <c r="A14" s="678">
        <v>7</v>
      </c>
      <c r="B14" s="49" t="s">
        <v>255</v>
      </c>
      <c r="C14" s="988"/>
      <c r="E14" s="683"/>
    </row>
    <row r="15" spans="1:15" ht="18" customHeight="1" thickBot="1">
      <c r="A15" s="678">
        <v>8</v>
      </c>
      <c r="B15" s="49" t="s">
        <v>256</v>
      </c>
      <c r="C15" s="989"/>
      <c r="E15" s="683"/>
    </row>
    <row r="16" spans="1:15" ht="18" customHeight="1" thickTop="1" thickBot="1">
      <c r="A16" s="678">
        <v>9</v>
      </c>
      <c r="B16" s="679" t="s">
        <v>263</v>
      </c>
      <c r="C16" s="680">
        <f>SUM(C8:C15)</f>
        <v>0</v>
      </c>
      <c r="E16" s="684"/>
    </row>
    <row r="17" spans="1:9" ht="18" customHeight="1" thickTop="1" thickBot="1">
      <c r="A17" s="678">
        <v>10</v>
      </c>
      <c r="B17" s="49" t="s">
        <v>262</v>
      </c>
      <c r="C17" s="990"/>
      <c r="E17" s="684"/>
    </row>
    <row r="18" spans="1:9" ht="18" customHeight="1" thickTop="1">
      <c r="A18" s="678">
        <v>11</v>
      </c>
      <c r="B18" s="679" t="s">
        <v>257</v>
      </c>
      <c r="C18" s="681">
        <f>C17*52</f>
        <v>0</v>
      </c>
      <c r="D18" s="684"/>
    </row>
    <row r="19" spans="1:9" ht="18" customHeight="1">
      <c r="A19" s="678">
        <v>12</v>
      </c>
      <c r="B19" s="679" t="s">
        <v>258</v>
      </c>
      <c r="C19" s="682">
        <f>IF(C18=0,0,ROUND(C16/C18,0))</f>
        <v>0</v>
      </c>
      <c r="D19" s="684"/>
    </row>
    <row r="20" spans="1:9" ht="37.200000000000003" customHeight="1">
      <c r="A20" s="1192" t="s">
        <v>376</v>
      </c>
      <c r="B20" s="1192"/>
      <c r="C20" s="1192"/>
      <c r="D20" s="564"/>
      <c r="E20" s="685"/>
      <c r="F20" s="683"/>
      <c r="G20" s="174"/>
    </row>
    <row r="22" spans="1:9">
      <c r="A22" s="1189" t="s">
        <v>34</v>
      </c>
      <c r="B22" s="1190"/>
      <c r="C22" s="1191"/>
      <c r="D22" s="123"/>
      <c r="E22" s="123"/>
      <c r="F22" s="123"/>
      <c r="G22" s="123"/>
      <c r="H22" s="123"/>
      <c r="I22" s="123"/>
    </row>
  </sheetData>
  <mergeCells count="9">
    <mergeCell ref="A22:C22"/>
    <mergeCell ref="E6:E7"/>
    <mergeCell ref="A20:C20"/>
    <mergeCell ref="A1:C1"/>
    <mergeCell ref="A2:C2"/>
    <mergeCell ref="A4:C4"/>
    <mergeCell ref="A6:A7"/>
    <mergeCell ref="B6:B7"/>
    <mergeCell ref="C6:C7"/>
  </mergeCells>
  <printOptions horizontalCentered="1"/>
  <pageMargins left="0.75" right="0.75" top="1.03" bottom="1" header="0.75" footer="0.5"/>
  <pageSetup orientation="landscape" useFirstPageNumber="1" r:id="rId1"/>
  <headerFooter scaleWithDoc="0" alignWithMargins="0">
    <oddHeader xml:space="preserve">&amp;R&amp;"Book Antiqua,Bold"&amp;10ATTACHMENT 5
</oddHeader>
    <oddFooter>&amp;L&amp;"Book Antiqua,Italic"&amp;11Updated January 18, 2017&amp;C&amp;"Book Antiqua,Regular"&amp;11&amp;A&amp;R&amp;"Book Antiqua,Italic"&amp;11City of Beverly Hills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43"/>
  <sheetViews>
    <sheetView zoomScale="70" zoomScaleNormal="70" zoomScalePageLayoutView="65" workbookViewId="0">
      <selection sqref="A1:J1"/>
    </sheetView>
  </sheetViews>
  <sheetFormatPr defaultColWidth="11" defaultRowHeight="15.6"/>
  <cols>
    <col min="1" max="1" width="0.8984375" style="10" customWidth="1"/>
    <col min="2" max="2" width="5.59765625" style="66" customWidth="1"/>
    <col min="3" max="3" width="0.8984375" style="10" customWidth="1"/>
    <col min="4" max="4" width="1" style="10" customWidth="1"/>
    <col min="5" max="5" width="56.5" style="10" customWidth="1"/>
    <col min="6" max="6" width="0.5" style="10" customWidth="1"/>
    <col min="7" max="8" width="13.796875" style="10" customWidth="1"/>
    <col min="9" max="9" width="1" style="10" customWidth="1"/>
    <col min="10" max="11" width="13.796875" style="10" customWidth="1"/>
    <col min="12" max="12" width="1" style="10" customWidth="1"/>
    <col min="13" max="13" width="19.8984375" style="10" customWidth="1"/>
    <col min="14" max="14" width="1.19921875" style="10" customWidth="1"/>
    <col min="15" max="16384" width="11" style="10"/>
  </cols>
  <sheetData>
    <row r="1" spans="1:20">
      <c r="B1" s="995" t="s">
        <v>378</v>
      </c>
      <c r="C1" s="995"/>
      <c r="D1" s="995"/>
      <c r="E1" s="995"/>
      <c r="F1" s="995"/>
      <c r="G1" s="995"/>
      <c r="H1" s="995"/>
      <c r="I1" s="995"/>
      <c r="J1" s="995"/>
      <c r="K1" s="995"/>
      <c r="L1" s="995"/>
      <c r="M1" s="995"/>
      <c r="N1" s="995"/>
    </row>
    <row r="2" spans="1:20" ht="17.399999999999999">
      <c r="B2" s="797"/>
      <c r="C2" s="798"/>
      <c r="D2" s="798"/>
      <c r="E2" s="99" t="s">
        <v>24</v>
      </c>
      <c r="F2" s="798"/>
      <c r="G2" s="1101">
        <f>'5-A'!C3</f>
        <v>0</v>
      </c>
      <c r="H2" s="1101"/>
      <c r="I2" s="1101"/>
      <c r="J2" s="1101"/>
      <c r="K2" s="1101"/>
      <c r="L2" s="1101"/>
      <c r="M2" s="1101"/>
      <c r="N2" s="1101"/>
    </row>
    <row r="3" spans="1:20" ht="33.75" customHeight="1">
      <c r="A3" s="1000" t="s">
        <v>401</v>
      </c>
      <c r="B3" s="1000"/>
      <c r="C3" s="1000"/>
      <c r="D3" s="1000"/>
      <c r="E3" s="1000"/>
      <c r="F3" s="1000"/>
      <c r="G3" s="1000"/>
      <c r="H3" s="1000"/>
      <c r="I3" s="1000"/>
      <c r="J3" s="1000"/>
      <c r="K3" s="1000"/>
      <c r="L3" s="1000"/>
      <c r="M3" s="1000"/>
      <c r="N3" s="1000"/>
    </row>
    <row r="4" spans="1:20" ht="17.399999999999999" customHeight="1">
      <c r="A4" s="803"/>
      <c r="B4" s="803"/>
      <c r="C4" s="803"/>
      <c r="D4" s="803"/>
      <c r="E4" s="803"/>
      <c r="F4" s="803"/>
      <c r="G4" s="803"/>
      <c r="H4" s="803"/>
      <c r="I4" s="803"/>
      <c r="J4" s="803"/>
      <c r="K4" s="803"/>
      <c r="L4" s="803"/>
    </row>
    <row r="5" spans="1:20" ht="21" customHeight="1">
      <c r="A5" s="803"/>
      <c r="B5" s="1165" t="s">
        <v>294</v>
      </c>
      <c r="C5" s="1165"/>
      <c r="D5" s="1165"/>
      <c r="E5" s="1165"/>
      <c r="F5" s="1165"/>
      <c r="G5" s="1165"/>
      <c r="H5" s="1165"/>
      <c r="I5" s="1165"/>
      <c r="J5" s="1165"/>
      <c r="K5" s="1165"/>
      <c r="L5" s="1165"/>
      <c r="M5" s="1165"/>
      <c r="N5" s="1165"/>
    </row>
    <row r="6" spans="1:20" ht="7.5" customHeight="1">
      <c r="A6" s="803"/>
      <c r="B6" s="803"/>
      <c r="C6" s="803"/>
      <c r="D6" s="803"/>
      <c r="E6" s="803"/>
      <c r="F6" s="803"/>
      <c r="G6" s="803"/>
      <c r="H6" s="803"/>
      <c r="I6" s="803"/>
      <c r="J6" s="803"/>
      <c r="K6" s="803"/>
      <c r="L6" s="803"/>
    </row>
    <row r="7" spans="1:20" ht="18" customHeight="1">
      <c r="A7" s="1164" t="s">
        <v>236</v>
      </c>
      <c r="B7" s="1164"/>
      <c r="C7" s="1164"/>
      <c r="D7" s="1164"/>
      <c r="E7" s="1164"/>
      <c r="F7" s="1164"/>
      <c r="G7" s="1164"/>
      <c r="H7" s="1164"/>
      <c r="I7" s="1164"/>
      <c r="J7" s="1164"/>
      <c r="K7" s="1164"/>
      <c r="L7" s="1164"/>
      <c r="M7" s="1164"/>
      <c r="N7" s="1164"/>
    </row>
    <row r="8" spans="1:20" ht="5.0999999999999996" customHeight="1">
      <c r="A8" s="20"/>
      <c r="B8" s="67"/>
      <c r="C8" s="19"/>
      <c r="D8" s="20"/>
      <c r="E8" s="18"/>
      <c r="F8" s="18"/>
      <c r="G8" s="18"/>
      <c r="H8" s="18"/>
      <c r="I8" s="18"/>
      <c r="J8" s="18"/>
      <c r="K8" s="18"/>
      <c r="L8" s="18"/>
      <c r="M8" s="18"/>
      <c r="N8" s="19"/>
    </row>
    <row r="9" spans="1:20" ht="30" customHeight="1">
      <c r="A9" s="27"/>
      <c r="B9" s="1007" t="s">
        <v>0</v>
      </c>
      <c r="C9" s="29"/>
      <c r="D9" s="13"/>
      <c r="E9" s="1066" t="s">
        <v>14</v>
      </c>
      <c r="F9" s="12"/>
      <c r="G9" s="1196" t="s">
        <v>349</v>
      </c>
      <c r="H9" s="1196"/>
      <c r="I9" s="141"/>
      <c r="J9" s="1196" t="s">
        <v>348</v>
      </c>
      <c r="K9" s="1196"/>
      <c r="L9" s="12"/>
      <c r="M9" s="1066" t="s">
        <v>360</v>
      </c>
      <c r="N9" s="29"/>
    </row>
    <row r="10" spans="1:20" ht="72.599999999999994" customHeight="1">
      <c r="A10" s="27"/>
      <c r="B10" s="1009"/>
      <c r="C10" s="29"/>
      <c r="D10" s="13"/>
      <c r="E10" s="1068"/>
      <c r="F10" s="12"/>
      <c r="G10" s="747" t="s">
        <v>299</v>
      </c>
      <c r="H10" s="747" t="s">
        <v>322</v>
      </c>
      <c r="I10" s="795"/>
      <c r="J10" s="747" t="s">
        <v>299</v>
      </c>
      <c r="K10" s="747" t="s">
        <v>322</v>
      </c>
      <c r="L10" s="12"/>
      <c r="M10" s="1068"/>
      <c r="N10" s="29"/>
      <c r="O10" s="28"/>
      <c r="P10" s="28"/>
      <c r="Q10" s="28"/>
      <c r="R10" s="28"/>
      <c r="S10" s="28"/>
      <c r="T10" s="28"/>
    </row>
    <row r="11" spans="1:20" ht="5.0999999999999996" customHeight="1">
      <c r="A11" s="25"/>
      <c r="B11" s="68"/>
      <c r="C11" s="24"/>
      <c r="D11" s="16"/>
      <c r="E11" s="36"/>
      <c r="F11" s="36"/>
      <c r="G11" s="807"/>
      <c r="H11" s="796"/>
      <c r="I11" s="14"/>
      <c r="J11" s="807"/>
      <c r="K11" s="796"/>
      <c r="L11" s="12"/>
      <c r="M11" s="28"/>
      <c r="N11" s="29"/>
      <c r="O11" s="28"/>
      <c r="P11" s="28"/>
      <c r="Q11" s="28"/>
      <c r="R11" s="28"/>
      <c r="S11" s="28"/>
      <c r="T11" s="28"/>
    </row>
    <row r="12" spans="1:20" ht="18" customHeight="1">
      <c r="A12" s="808"/>
      <c r="B12" s="70">
        <v>1</v>
      </c>
      <c r="C12" s="809"/>
      <c r="D12" s="810"/>
      <c r="E12" s="811" t="s">
        <v>306</v>
      </c>
      <c r="F12" s="812"/>
      <c r="G12" s="813"/>
      <c r="H12" s="814"/>
      <c r="I12" s="815"/>
      <c r="J12" s="813"/>
      <c r="K12" s="814"/>
      <c r="L12" s="12"/>
      <c r="M12" s="816"/>
      <c r="N12" s="29"/>
      <c r="O12" s="651"/>
      <c r="P12" s="651"/>
      <c r="Q12" s="651"/>
      <c r="R12" s="651"/>
      <c r="S12" s="651"/>
      <c r="T12" s="651"/>
    </row>
    <row r="13" spans="1:20" ht="18" customHeight="1">
      <c r="A13" s="808"/>
      <c r="B13" s="817">
        <v>2</v>
      </c>
      <c r="C13" s="809"/>
      <c r="D13" s="810"/>
      <c r="E13" s="818" t="s">
        <v>307</v>
      </c>
      <c r="F13" s="812"/>
      <c r="G13" s="813">
        <f>'3-C'!O14</f>
        <v>81</v>
      </c>
      <c r="H13" s="813">
        <f>'3-C'!P14</f>
        <v>191</v>
      </c>
      <c r="I13" s="815">
        <v>1</v>
      </c>
      <c r="J13" s="813">
        <f>'4-C'!O14</f>
        <v>0</v>
      </c>
      <c r="K13" s="813">
        <f>'4-C'!P14</f>
        <v>0</v>
      </c>
      <c r="L13" s="12"/>
      <c r="M13" s="819"/>
      <c r="N13" s="29"/>
      <c r="O13" s="651"/>
      <c r="P13" s="651"/>
      <c r="Q13" s="651"/>
      <c r="R13" s="651"/>
      <c r="S13" s="651"/>
      <c r="T13" s="651"/>
    </row>
    <row r="14" spans="1:20" ht="18" customHeight="1">
      <c r="A14" s="808"/>
      <c r="B14" s="817">
        <v>3</v>
      </c>
      <c r="C14" s="809"/>
      <c r="D14" s="810"/>
      <c r="E14" s="820" t="s">
        <v>308</v>
      </c>
      <c r="F14" s="812"/>
      <c r="G14" s="813">
        <f>'3-C'!O15</f>
        <v>157</v>
      </c>
      <c r="H14" s="813">
        <f>'3-C'!P15</f>
        <v>862</v>
      </c>
      <c r="I14" s="815">
        <v>5</v>
      </c>
      <c r="J14" s="813">
        <f>'4-C'!O15</f>
        <v>0</v>
      </c>
      <c r="K14" s="813">
        <f>'4-C'!P15</f>
        <v>0</v>
      </c>
      <c r="L14" s="12"/>
      <c r="M14" s="819"/>
      <c r="N14" s="29"/>
      <c r="O14" s="651"/>
      <c r="P14" s="651"/>
      <c r="Q14" s="651"/>
      <c r="R14" s="651"/>
      <c r="S14" s="651"/>
      <c r="T14" s="651"/>
    </row>
    <row r="15" spans="1:20" ht="18" customHeight="1">
      <c r="A15" s="808"/>
      <c r="B15" s="70">
        <v>4</v>
      </c>
      <c r="C15" s="809"/>
      <c r="D15" s="810"/>
      <c r="E15" s="820" t="s">
        <v>309</v>
      </c>
      <c r="F15" s="812"/>
      <c r="G15" s="813">
        <f>'3-C'!O16</f>
        <v>581</v>
      </c>
      <c r="H15" s="813">
        <f>'3-C'!P16</f>
        <v>5202</v>
      </c>
      <c r="I15" s="815">
        <v>7</v>
      </c>
      <c r="J15" s="813">
        <f>'4-C'!O16</f>
        <v>0</v>
      </c>
      <c r="K15" s="813">
        <f>'4-C'!P16</f>
        <v>0</v>
      </c>
      <c r="L15" s="12"/>
      <c r="M15" s="819"/>
      <c r="N15" s="29"/>
      <c r="O15" s="651"/>
      <c r="P15" s="651"/>
      <c r="Q15" s="651"/>
      <c r="R15" s="651"/>
      <c r="S15" s="651"/>
      <c r="T15" s="651"/>
    </row>
    <row r="16" spans="1:20" ht="18" customHeight="1">
      <c r="A16" s="808"/>
      <c r="B16" s="817">
        <v>5</v>
      </c>
      <c r="C16" s="809"/>
      <c r="D16" s="810"/>
      <c r="E16" s="820" t="s">
        <v>310</v>
      </c>
      <c r="F16" s="812"/>
      <c r="G16" s="813">
        <f>'3-C'!O17</f>
        <v>162</v>
      </c>
      <c r="H16" s="813">
        <f>'3-C'!P17</f>
        <v>2616</v>
      </c>
      <c r="I16" s="815">
        <v>6</v>
      </c>
      <c r="J16" s="813">
        <f>'4-C'!O17</f>
        <v>0</v>
      </c>
      <c r="K16" s="813">
        <f>'4-C'!P17</f>
        <v>0</v>
      </c>
      <c r="L16" s="12"/>
      <c r="M16" s="819"/>
      <c r="N16" s="29"/>
      <c r="O16" s="651"/>
      <c r="P16" s="651"/>
      <c r="Q16" s="651"/>
      <c r="R16" s="651"/>
      <c r="S16" s="651"/>
      <c r="T16" s="651"/>
    </row>
    <row r="17" spans="1:20" ht="18" customHeight="1">
      <c r="A17" s="808"/>
      <c r="B17" s="817">
        <v>6</v>
      </c>
      <c r="C17" s="809"/>
      <c r="D17" s="810"/>
      <c r="E17" s="820" t="s">
        <v>311</v>
      </c>
      <c r="F17" s="812"/>
      <c r="G17" s="821">
        <f>'3-C'!O18</f>
        <v>4</v>
      </c>
      <c r="H17" s="821">
        <f>'3-C'!P18</f>
        <v>39</v>
      </c>
      <c r="I17" s="815">
        <v>0</v>
      </c>
      <c r="J17" s="821">
        <f>'4-C'!O18</f>
        <v>0</v>
      </c>
      <c r="K17" s="821">
        <f>'4-C'!P18</f>
        <v>0</v>
      </c>
      <c r="L17" s="12"/>
      <c r="M17" s="819"/>
      <c r="N17" s="29"/>
      <c r="O17" s="651"/>
      <c r="P17" s="651"/>
      <c r="Q17" s="651"/>
      <c r="R17" s="651"/>
      <c r="S17" s="651"/>
      <c r="T17" s="651"/>
    </row>
    <row r="18" spans="1:20" ht="18" customHeight="1">
      <c r="A18" s="808"/>
      <c r="B18" s="70">
        <v>7</v>
      </c>
      <c r="C18" s="809"/>
      <c r="D18" s="810"/>
      <c r="E18" s="822" t="s">
        <v>363</v>
      </c>
      <c r="F18" s="812"/>
      <c r="G18" s="813">
        <f>SUM(G13:G17)</f>
        <v>985</v>
      </c>
      <c r="H18" s="813">
        <f>SUM(H13:H17)</f>
        <v>8910</v>
      </c>
      <c r="I18" s="815"/>
      <c r="J18" s="813">
        <f>SUM(J13:J17)</f>
        <v>0</v>
      </c>
      <c r="K18" s="813">
        <f>SUM(K13:K17)</f>
        <v>0</v>
      </c>
      <c r="L18" s="12"/>
      <c r="M18" s="890" t="str">
        <f>IF(K18=0,"-",(K18-H18)/H18)</f>
        <v>-</v>
      </c>
      <c r="N18" s="29"/>
      <c r="O18" s="651"/>
      <c r="P18" s="651"/>
      <c r="Q18" s="651"/>
      <c r="R18" s="651"/>
      <c r="S18" s="651"/>
      <c r="T18" s="651"/>
    </row>
    <row r="19" spans="1:20" ht="18" customHeight="1">
      <c r="A19" s="808"/>
      <c r="B19" s="817">
        <v>8</v>
      </c>
      <c r="C19" s="809"/>
      <c r="D19" s="810"/>
      <c r="E19" s="811" t="s">
        <v>350</v>
      </c>
      <c r="F19" s="812"/>
      <c r="G19" s="813"/>
      <c r="H19" s="813"/>
      <c r="I19" s="815"/>
      <c r="J19" s="813"/>
      <c r="K19" s="813"/>
      <c r="L19" s="12"/>
      <c r="M19" s="823"/>
      <c r="N19" s="29"/>
      <c r="O19" s="651"/>
      <c r="P19" s="651"/>
      <c r="Q19" s="651"/>
      <c r="R19" s="651"/>
      <c r="S19" s="651"/>
      <c r="T19" s="651"/>
    </row>
    <row r="20" spans="1:20" ht="18" customHeight="1">
      <c r="A20" s="808"/>
      <c r="B20" s="817">
        <v>9</v>
      </c>
      <c r="C20" s="809"/>
      <c r="D20" s="810"/>
      <c r="E20" s="818" t="s">
        <v>422</v>
      </c>
      <c r="F20" s="812"/>
      <c r="G20" s="824"/>
      <c r="H20" s="824"/>
      <c r="I20" s="815"/>
      <c r="J20" s="813">
        <f>'4-C'!O21</f>
        <v>0</v>
      </c>
      <c r="K20" s="813">
        <f>'4-C'!P21</f>
        <v>0</v>
      </c>
      <c r="L20" s="12"/>
      <c r="M20" s="823"/>
      <c r="N20" s="29"/>
      <c r="O20" s="651"/>
      <c r="P20" s="651"/>
      <c r="Q20" s="651"/>
      <c r="R20" s="651"/>
      <c r="S20" s="651"/>
      <c r="T20" s="651"/>
    </row>
    <row r="21" spans="1:20" ht="18" customHeight="1">
      <c r="A21" s="808"/>
      <c r="B21" s="70">
        <v>10</v>
      </c>
      <c r="C21" s="809"/>
      <c r="D21" s="810"/>
      <c r="E21" s="818" t="s">
        <v>307</v>
      </c>
      <c r="F21" s="812"/>
      <c r="G21" s="813">
        <f>'3-C'!O21</f>
        <v>7</v>
      </c>
      <c r="H21" s="813">
        <f>'3-C'!P21</f>
        <v>18</v>
      </c>
      <c r="I21" s="815"/>
      <c r="J21" s="813">
        <f>'4-C'!O22</f>
        <v>0</v>
      </c>
      <c r="K21" s="813">
        <f>'4-C'!P22</f>
        <v>0</v>
      </c>
      <c r="L21" s="12"/>
      <c r="M21" s="823"/>
      <c r="N21" s="29"/>
      <c r="O21" s="651"/>
      <c r="P21" s="651"/>
      <c r="Q21" s="651"/>
      <c r="R21" s="651"/>
      <c r="S21" s="651"/>
      <c r="T21" s="651"/>
    </row>
    <row r="22" spans="1:20" ht="18" customHeight="1">
      <c r="A22" s="808"/>
      <c r="B22" s="817">
        <v>11</v>
      </c>
      <c r="C22" s="809"/>
      <c r="D22" s="810"/>
      <c r="E22" s="820" t="s">
        <v>308</v>
      </c>
      <c r="F22" s="812"/>
      <c r="G22" s="813">
        <f>'3-C'!O22</f>
        <v>11</v>
      </c>
      <c r="H22" s="813">
        <f>'3-C'!P22</f>
        <v>64</v>
      </c>
      <c r="I22" s="815"/>
      <c r="J22" s="813">
        <f>'4-C'!O23</f>
        <v>0</v>
      </c>
      <c r="K22" s="813">
        <f>'4-C'!P23</f>
        <v>0</v>
      </c>
      <c r="L22" s="12"/>
      <c r="M22" s="823"/>
      <c r="N22" s="29"/>
      <c r="O22" s="651"/>
      <c r="P22" s="651"/>
      <c r="Q22" s="651"/>
      <c r="R22" s="651"/>
      <c r="S22" s="651"/>
      <c r="T22" s="651"/>
    </row>
    <row r="23" spans="1:20" ht="18" customHeight="1">
      <c r="A23" s="808"/>
      <c r="B23" s="817">
        <v>12</v>
      </c>
      <c r="C23" s="809"/>
      <c r="D23" s="810"/>
      <c r="E23" s="820" t="s">
        <v>309</v>
      </c>
      <c r="F23" s="812"/>
      <c r="G23" s="813">
        <f>'3-C'!O23</f>
        <v>101</v>
      </c>
      <c r="H23" s="813">
        <f>'3-C'!P23</f>
        <v>1275</v>
      </c>
      <c r="I23" s="815"/>
      <c r="J23" s="813">
        <f>'4-C'!O24</f>
        <v>0</v>
      </c>
      <c r="K23" s="813">
        <f>'4-C'!P24</f>
        <v>0</v>
      </c>
      <c r="L23" s="12"/>
      <c r="M23" s="823"/>
      <c r="N23" s="29"/>
      <c r="O23" s="651"/>
      <c r="P23" s="651"/>
      <c r="Q23" s="651"/>
      <c r="R23" s="651"/>
      <c r="S23" s="651"/>
      <c r="T23" s="651"/>
    </row>
    <row r="24" spans="1:20" ht="18" customHeight="1">
      <c r="A24" s="808"/>
      <c r="B24" s="70">
        <v>13</v>
      </c>
      <c r="C24" s="809"/>
      <c r="D24" s="810"/>
      <c r="E24" s="820" t="s">
        <v>310</v>
      </c>
      <c r="F24" s="812"/>
      <c r="G24" s="813">
        <f>'3-C'!O24</f>
        <v>51</v>
      </c>
      <c r="H24" s="813">
        <f>'3-C'!P24</f>
        <v>1092</v>
      </c>
      <c r="I24" s="815"/>
      <c r="J24" s="813">
        <f>'4-C'!O25</f>
        <v>0</v>
      </c>
      <c r="K24" s="813">
        <f>'4-C'!P25</f>
        <v>0</v>
      </c>
      <c r="L24" s="12"/>
      <c r="M24" s="823"/>
      <c r="N24" s="29"/>
      <c r="O24" s="651"/>
      <c r="P24" s="651"/>
      <c r="Q24" s="651"/>
      <c r="R24" s="651"/>
      <c r="S24" s="651"/>
      <c r="T24" s="651"/>
    </row>
    <row r="25" spans="1:20" ht="18" customHeight="1">
      <c r="A25" s="808"/>
      <c r="B25" s="817">
        <v>14</v>
      </c>
      <c r="C25" s="809"/>
      <c r="D25" s="810"/>
      <c r="E25" s="820" t="s">
        <v>311</v>
      </c>
      <c r="F25" s="812"/>
      <c r="G25" s="821">
        <f>'3-C'!O25</f>
        <v>2</v>
      </c>
      <c r="H25" s="821">
        <f>'3-C'!P25</f>
        <v>39</v>
      </c>
      <c r="I25" s="815"/>
      <c r="J25" s="821">
        <f>'4-C'!O26</f>
        <v>0</v>
      </c>
      <c r="K25" s="821">
        <f>'4-C'!P26</f>
        <v>0</v>
      </c>
      <c r="L25" s="12"/>
      <c r="M25" s="823"/>
      <c r="N25" s="29"/>
      <c r="O25" s="651"/>
      <c r="P25" s="651"/>
      <c r="Q25" s="651"/>
      <c r="R25" s="651"/>
      <c r="S25" s="651"/>
      <c r="T25" s="651"/>
    </row>
    <row r="26" spans="1:20" ht="18" customHeight="1">
      <c r="A26" s="808"/>
      <c r="B26" s="817">
        <v>15</v>
      </c>
      <c r="C26" s="809"/>
      <c r="D26" s="810"/>
      <c r="E26" s="822" t="s">
        <v>363</v>
      </c>
      <c r="F26" s="812"/>
      <c r="G26" s="813">
        <f>SUM(G21:G25)</f>
        <v>172</v>
      </c>
      <c r="H26" s="813">
        <f>SUM(H21:H25)</f>
        <v>2488</v>
      </c>
      <c r="I26" s="815"/>
      <c r="J26" s="813">
        <f>SUM(J20:J25)</f>
        <v>0</v>
      </c>
      <c r="K26" s="813">
        <f>SUM(K20:K25)</f>
        <v>0</v>
      </c>
      <c r="L26" s="12"/>
      <c r="M26" s="890" t="str">
        <f>IF(K26=0,"-",(K26-H26)/H26)</f>
        <v>-</v>
      </c>
      <c r="N26" s="29"/>
      <c r="O26" s="651"/>
      <c r="P26" s="651"/>
      <c r="Q26" s="651"/>
      <c r="R26" s="651"/>
      <c r="S26" s="651"/>
      <c r="T26" s="651"/>
    </row>
    <row r="27" spans="1:20" ht="18" customHeight="1">
      <c r="A27" s="808"/>
      <c r="B27" s="817">
        <v>16</v>
      </c>
      <c r="C27" s="809"/>
      <c r="D27" s="810"/>
      <c r="E27" s="825" t="s">
        <v>417</v>
      </c>
      <c r="F27" s="812"/>
      <c r="G27" s="813"/>
      <c r="H27" s="813"/>
      <c r="I27" s="815">
        <v>0</v>
      </c>
      <c r="J27" s="813"/>
      <c r="K27" s="813"/>
      <c r="L27" s="12"/>
      <c r="M27" s="823"/>
      <c r="N27" s="29"/>
      <c r="O27" s="651"/>
      <c r="P27" s="651"/>
      <c r="Q27" s="651"/>
      <c r="R27" s="651"/>
      <c r="S27" s="651"/>
      <c r="T27" s="651"/>
    </row>
    <row r="28" spans="1:20" ht="18" customHeight="1">
      <c r="A28" s="808"/>
      <c r="B28" s="70">
        <v>17</v>
      </c>
      <c r="C28" s="809"/>
      <c r="D28" s="810"/>
      <c r="E28" s="818" t="s">
        <v>423</v>
      </c>
      <c r="F28" s="812"/>
      <c r="G28" s="824"/>
      <c r="H28" s="824"/>
      <c r="I28" s="815"/>
      <c r="J28" s="813">
        <f>'4-C'!O29</f>
        <v>0</v>
      </c>
      <c r="K28" s="813">
        <f>'4-C'!P29</f>
        <v>0</v>
      </c>
      <c r="L28" s="12"/>
      <c r="M28" s="823"/>
      <c r="N28" s="29"/>
      <c r="O28" s="651"/>
      <c r="P28" s="651"/>
      <c r="Q28" s="651"/>
      <c r="R28" s="651"/>
      <c r="S28" s="651"/>
      <c r="T28" s="651"/>
    </row>
    <row r="29" spans="1:20" ht="18" customHeight="1">
      <c r="A29" s="808"/>
      <c r="B29" s="817">
        <v>18</v>
      </c>
      <c r="C29" s="809"/>
      <c r="D29" s="810"/>
      <c r="E29" s="818" t="s">
        <v>307</v>
      </c>
      <c r="F29" s="812"/>
      <c r="G29" s="813">
        <f>'3-C'!O28</f>
        <v>8</v>
      </c>
      <c r="H29" s="813">
        <f>'3-C'!P28</f>
        <v>30</v>
      </c>
      <c r="I29" s="815">
        <v>0</v>
      </c>
      <c r="J29" s="813">
        <f>'4-C'!O31</f>
        <v>0</v>
      </c>
      <c r="K29" s="813">
        <f>'4-C'!P31</f>
        <v>0</v>
      </c>
      <c r="L29" s="12"/>
      <c r="M29" s="823"/>
      <c r="N29" s="29"/>
      <c r="O29" s="651"/>
      <c r="P29" s="651"/>
      <c r="Q29" s="651"/>
      <c r="R29" s="651"/>
      <c r="S29" s="651"/>
      <c r="T29" s="651"/>
    </row>
    <row r="30" spans="1:20" ht="18" customHeight="1">
      <c r="A30" s="808"/>
      <c r="B30" s="817">
        <v>19</v>
      </c>
      <c r="C30" s="809"/>
      <c r="D30" s="810"/>
      <c r="E30" s="820" t="s">
        <v>308</v>
      </c>
      <c r="F30" s="812"/>
      <c r="G30" s="813">
        <f>'3-C'!O29</f>
        <v>14</v>
      </c>
      <c r="H30" s="813">
        <f>'3-C'!P29</f>
        <v>96</v>
      </c>
      <c r="I30" s="815">
        <v>0</v>
      </c>
      <c r="J30" s="813">
        <f>'4-C'!O32</f>
        <v>0</v>
      </c>
      <c r="K30" s="813">
        <f>'4-C'!P32</f>
        <v>0</v>
      </c>
      <c r="L30" s="12"/>
      <c r="M30" s="823"/>
      <c r="N30" s="29"/>
      <c r="O30" s="651"/>
      <c r="P30" s="651"/>
      <c r="Q30" s="651"/>
      <c r="R30" s="651"/>
      <c r="S30" s="651"/>
      <c r="T30" s="651"/>
    </row>
    <row r="31" spans="1:20" ht="18" customHeight="1">
      <c r="A31" s="808"/>
      <c r="B31" s="817">
        <v>20</v>
      </c>
      <c r="C31" s="809"/>
      <c r="D31" s="810"/>
      <c r="E31" s="820" t="s">
        <v>309</v>
      </c>
      <c r="F31" s="812"/>
      <c r="G31" s="813">
        <f>'3-C'!O30</f>
        <v>68</v>
      </c>
      <c r="H31" s="813">
        <f>'3-C'!P30</f>
        <v>708</v>
      </c>
      <c r="I31" s="815">
        <v>0</v>
      </c>
      <c r="J31" s="813">
        <f>'4-C'!O33</f>
        <v>0</v>
      </c>
      <c r="K31" s="813">
        <f>'4-C'!P33</f>
        <v>0</v>
      </c>
      <c r="L31" s="12"/>
      <c r="M31" s="823"/>
      <c r="N31" s="29"/>
      <c r="O31" s="651"/>
      <c r="P31" s="651"/>
      <c r="Q31" s="651"/>
      <c r="R31" s="651"/>
      <c r="S31" s="651"/>
      <c r="T31" s="651"/>
    </row>
    <row r="32" spans="1:20" ht="18" customHeight="1">
      <c r="A32" s="808"/>
      <c r="B32" s="70">
        <v>21</v>
      </c>
      <c r="C32" s="809"/>
      <c r="D32" s="810"/>
      <c r="E32" s="820" t="s">
        <v>310</v>
      </c>
      <c r="F32" s="812"/>
      <c r="G32" s="821">
        <f>'3-C'!O31</f>
        <v>14</v>
      </c>
      <c r="H32" s="821">
        <f>'3-C'!P31</f>
        <v>312</v>
      </c>
      <c r="I32" s="815"/>
      <c r="J32" s="821">
        <f>'4-C'!O34</f>
        <v>0</v>
      </c>
      <c r="K32" s="821">
        <f>'4-C'!P34</f>
        <v>0</v>
      </c>
      <c r="L32" s="12"/>
      <c r="M32" s="823"/>
      <c r="N32" s="29"/>
      <c r="O32" s="651"/>
      <c r="P32" s="651"/>
      <c r="Q32" s="651"/>
      <c r="R32" s="651"/>
      <c r="S32" s="651"/>
      <c r="T32" s="651"/>
    </row>
    <row r="33" spans="1:20" ht="18" customHeight="1">
      <c r="A33" s="808"/>
      <c r="B33" s="817">
        <v>22</v>
      </c>
      <c r="C33" s="809"/>
      <c r="D33" s="810"/>
      <c r="E33" s="822" t="s">
        <v>363</v>
      </c>
      <c r="F33" s="812"/>
      <c r="G33" s="813">
        <f>SUM(G29:G32)</f>
        <v>104</v>
      </c>
      <c r="H33" s="813">
        <f>SUM(H29:H32)</f>
        <v>1146</v>
      </c>
      <c r="I33" s="826"/>
      <c r="J33" s="813">
        <f>SUM(J28:J32)</f>
        <v>0</v>
      </c>
      <c r="K33" s="813">
        <f>SUM(K28:K32)</f>
        <v>0</v>
      </c>
      <c r="L33" s="12"/>
      <c r="M33" s="890" t="str">
        <f>IF(K33=0,"-",(K33-H33)/H33)</f>
        <v>-</v>
      </c>
      <c r="N33" s="29"/>
      <c r="O33" s="651"/>
      <c r="P33" s="651"/>
      <c r="Q33" s="651"/>
      <c r="R33" s="651"/>
      <c r="S33" s="651"/>
      <c r="T33" s="651"/>
    </row>
    <row r="34" spans="1:20" ht="18" customHeight="1">
      <c r="A34" s="808"/>
      <c r="B34" s="817">
        <v>23</v>
      </c>
      <c r="C34" s="809"/>
      <c r="D34" s="810"/>
      <c r="E34" s="825" t="s">
        <v>19</v>
      </c>
      <c r="F34" s="812"/>
      <c r="G34" s="813">
        <f>G18+G26+G33</f>
        <v>1261</v>
      </c>
      <c r="H34" s="813">
        <f>H18+H26+H33</f>
        <v>12544</v>
      </c>
      <c r="I34" s="826"/>
      <c r="J34" s="813">
        <f>J18+J26+J33</f>
        <v>0</v>
      </c>
      <c r="K34" s="813">
        <f>K18+K26+K33</f>
        <v>0</v>
      </c>
      <c r="L34" s="12"/>
      <c r="M34" s="891" t="str">
        <f>IF(K34=0,"-",(K34-H34)/H34)</f>
        <v>-</v>
      </c>
      <c r="N34" s="29"/>
      <c r="O34" s="651"/>
      <c r="P34" s="651"/>
      <c r="Q34" s="651"/>
      <c r="R34" s="651"/>
      <c r="S34" s="651"/>
      <c r="T34" s="651"/>
    </row>
    <row r="35" spans="1:20" ht="6" customHeight="1">
      <c r="A35" s="25"/>
      <c r="B35" s="68"/>
      <c r="C35" s="17"/>
      <c r="D35" s="36"/>
      <c r="E35" s="76"/>
      <c r="F35" s="36"/>
      <c r="G35" s="800"/>
      <c r="H35" s="800"/>
      <c r="I35" s="800"/>
      <c r="J35" s="800"/>
      <c r="K35" s="800"/>
      <c r="L35" s="36"/>
      <c r="M35" s="17"/>
      <c r="N35" s="24"/>
      <c r="O35" s="28"/>
      <c r="P35" s="28"/>
      <c r="Q35" s="28"/>
      <c r="R35" s="28"/>
      <c r="S35" s="28"/>
      <c r="T35" s="28"/>
    </row>
    <row r="36" spans="1:20" ht="16.8" customHeight="1">
      <c r="A36" s="28"/>
      <c r="B36" s="772" t="s">
        <v>428</v>
      </c>
      <c r="C36" s="28"/>
      <c r="D36" s="12"/>
      <c r="E36" s="58"/>
      <c r="F36" s="12"/>
      <c r="G36" s="57"/>
      <c r="H36" s="57"/>
      <c r="I36" s="57"/>
      <c r="J36" s="57"/>
      <c r="K36" s="57"/>
      <c r="L36" s="12"/>
      <c r="M36" s="28"/>
      <c r="N36" s="28"/>
      <c r="O36" s="28"/>
      <c r="P36" s="28"/>
      <c r="Q36" s="28"/>
      <c r="R36" s="28"/>
      <c r="S36" s="28"/>
      <c r="T36" s="28"/>
    </row>
    <row r="37" spans="1:20" ht="12" customHeight="1">
      <c r="A37" s="803"/>
      <c r="B37" s="803"/>
      <c r="C37" s="803"/>
      <c r="D37" s="803"/>
      <c r="E37" s="803"/>
      <c r="F37" s="803"/>
      <c r="G37" s="803"/>
      <c r="H37" s="803"/>
      <c r="I37" s="803"/>
      <c r="J37" s="803"/>
      <c r="K37" s="803"/>
      <c r="L37" s="803"/>
    </row>
    <row r="38" spans="1:20" ht="6.75" customHeight="1"/>
    <row r="39" spans="1:20" ht="20.100000000000001" customHeight="1">
      <c r="A39" s="1079" t="s">
        <v>34</v>
      </c>
      <c r="B39" s="1080"/>
      <c r="C39" s="1080"/>
      <c r="D39" s="1080"/>
      <c r="E39" s="1080"/>
      <c r="F39" s="1080"/>
      <c r="G39" s="1080"/>
      <c r="H39" s="1080"/>
      <c r="I39" s="1080"/>
      <c r="J39" s="1080"/>
      <c r="K39" s="1080"/>
      <c r="L39" s="1080"/>
      <c r="M39" s="1081"/>
      <c r="N39" s="54"/>
    </row>
    <row r="40" spans="1:20" s="28" customFormat="1" ht="24.9" customHeight="1">
      <c r="B40" s="70"/>
      <c r="D40" s="14"/>
      <c r="E40" s="87"/>
      <c r="F40" s="14"/>
      <c r="G40" s="12"/>
      <c r="H40" s="12"/>
      <c r="I40" s="12"/>
      <c r="J40" s="175"/>
      <c r="K40" s="175"/>
      <c r="L40" s="12"/>
    </row>
    <row r="41" spans="1:20" s="28" customFormat="1" ht="24.9" customHeight="1">
      <c r="B41" s="70"/>
      <c r="D41" s="14"/>
      <c r="E41" s="87"/>
      <c r="F41" s="14"/>
      <c r="G41" s="12"/>
      <c r="H41" s="12"/>
      <c r="I41" s="12"/>
      <c r="J41" s="175"/>
      <c r="K41" s="175"/>
      <c r="L41" s="12"/>
    </row>
    <row r="42" spans="1:20" s="28" customFormat="1" ht="24.9" customHeight="1">
      <c r="B42" s="70"/>
      <c r="D42" s="14"/>
      <c r="E42" s="87"/>
      <c r="F42" s="14"/>
      <c r="G42" s="12"/>
      <c r="H42" s="12"/>
      <c r="I42" s="12"/>
      <c r="J42" s="175"/>
      <c r="K42" s="175"/>
      <c r="L42" s="12"/>
    </row>
    <row r="43" spans="1:20" s="28" customFormat="1">
      <c r="B43" s="70"/>
    </row>
  </sheetData>
  <mergeCells count="11">
    <mergeCell ref="A3:N3"/>
    <mergeCell ref="B5:N5"/>
    <mergeCell ref="B1:N1"/>
    <mergeCell ref="A7:N7"/>
    <mergeCell ref="G2:N2"/>
    <mergeCell ref="B9:B10"/>
    <mergeCell ref="E9:E10"/>
    <mergeCell ref="G9:H9"/>
    <mergeCell ref="J9:K9"/>
    <mergeCell ref="A39:M39"/>
    <mergeCell ref="M9:M10"/>
  </mergeCells>
  <printOptions horizontalCentered="1"/>
  <pageMargins left="0.75" right="0.75" top="1.03" bottom="1" header="0.75" footer="0.5"/>
  <pageSetup scale="66" orientation="landscape" useFirstPageNumber="1" r:id="rId1"/>
  <headerFooter scaleWithDoc="0" alignWithMargins="0">
    <oddHeader xml:space="preserve">&amp;R&amp;"Book Antiqua,Bold"&amp;10ATTACHMENT 5
</oddHeader>
    <oddFooter>&amp;L&amp;"Book Antiqua,Italic"&amp;11Updated January 18, 2017&amp;C&amp;"Book Antiqua,Regular"&amp;11&amp;A&amp;R&amp;"Book Antiqua,Italic"&amp;11City of Beverly Hills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Q21" sqref="Q21"/>
    </sheetView>
  </sheetViews>
  <sheetFormatPr defaultRowHeight="15.6"/>
  <cols>
    <col min="2" max="2" width="19.3984375" customWidth="1"/>
  </cols>
  <sheetData>
    <row r="1" spans="1:9">
      <c r="A1" t="s">
        <v>295</v>
      </c>
    </row>
    <row r="2" spans="1:9">
      <c r="A2" s="41" t="s">
        <v>173</v>
      </c>
      <c r="B2" s="706"/>
      <c r="C2" s="514">
        <v>5</v>
      </c>
      <c r="D2" s="514">
        <v>4</v>
      </c>
      <c r="E2" s="514">
        <v>1</v>
      </c>
      <c r="F2" s="514">
        <v>0</v>
      </c>
      <c r="G2" s="514">
        <v>1</v>
      </c>
      <c r="H2" s="514">
        <v>0</v>
      </c>
      <c r="I2" s="514">
        <v>0</v>
      </c>
    </row>
    <row r="3" spans="1:9">
      <c r="A3" s="41" t="s">
        <v>174</v>
      </c>
      <c r="B3" s="706"/>
      <c r="C3" s="514">
        <v>3</v>
      </c>
      <c r="D3" s="514">
        <v>2</v>
      </c>
      <c r="E3" s="514">
        <v>1</v>
      </c>
      <c r="F3" s="514">
        <v>1</v>
      </c>
      <c r="G3" s="514">
        <v>2</v>
      </c>
      <c r="H3" s="514">
        <v>0</v>
      </c>
      <c r="I3" s="514">
        <v>0</v>
      </c>
    </row>
    <row r="4" spans="1:9">
      <c r="A4" s="41" t="s">
        <v>175</v>
      </c>
      <c r="B4" s="706"/>
      <c r="C4" s="514">
        <v>13</v>
      </c>
      <c r="D4" s="514">
        <v>7</v>
      </c>
      <c r="E4" s="514">
        <v>11</v>
      </c>
      <c r="F4" s="514">
        <v>4</v>
      </c>
      <c r="G4" s="514">
        <v>21</v>
      </c>
      <c r="H4" s="514">
        <v>4</v>
      </c>
      <c r="I4" s="514">
        <v>0</v>
      </c>
    </row>
    <row r="5" spans="1:9">
      <c r="A5" s="41" t="s">
        <v>176</v>
      </c>
      <c r="B5" s="706"/>
      <c r="C5" s="514">
        <v>0</v>
      </c>
      <c r="D5" s="514">
        <v>0</v>
      </c>
      <c r="E5" s="514">
        <v>1</v>
      </c>
      <c r="F5" s="514">
        <v>0</v>
      </c>
      <c r="G5" s="514">
        <v>4</v>
      </c>
      <c r="H5" s="514">
        <v>4</v>
      </c>
      <c r="I5" s="514">
        <v>0</v>
      </c>
    </row>
    <row r="6" spans="1:9">
      <c r="A6" s="58"/>
      <c r="B6" s="12"/>
      <c r="C6" s="708"/>
      <c r="D6" s="708"/>
      <c r="E6" s="708"/>
      <c r="F6" s="708"/>
      <c r="G6" s="708"/>
      <c r="H6" s="708"/>
      <c r="I6" s="708"/>
    </row>
    <row r="7" spans="1:9">
      <c r="A7" s="79" t="s">
        <v>296</v>
      </c>
    </row>
    <row r="8" spans="1:9">
      <c r="A8" s="41" t="s">
        <v>173</v>
      </c>
      <c r="B8" s="706"/>
      <c r="C8" s="515">
        <v>0</v>
      </c>
      <c r="D8" s="514">
        <v>0</v>
      </c>
      <c r="E8" s="514">
        <v>0</v>
      </c>
      <c r="F8" s="514">
        <v>0</v>
      </c>
      <c r="G8" s="514">
        <v>0</v>
      </c>
      <c r="H8" s="514">
        <v>0</v>
      </c>
      <c r="I8" s="514">
        <v>0</v>
      </c>
    </row>
    <row r="9" spans="1:9">
      <c r="A9" s="41" t="s">
        <v>174</v>
      </c>
      <c r="B9" s="706"/>
      <c r="C9" s="515">
        <v>0</v>
      </c>
      <c r="D9" s="514">
        <v>0</v>
      </c>
      <c r="E9" s="514">
        <v>1</v>
      </c>
      <c r="F9" s="514">
        <v>0</v>
      </c>
      <c r="G9" s="514">
        <v>0</v>
      </c>
      <c r="H9" s="514">
        <v>1</v>
      </c>
      <c r="I9" s="514">
        <v>0</v>
      </c>
    </row>
    <row r="10" spans="1:9">
      <c r="A10" s="41" t="s">
        <v>175</v>
      </c>
      <c r="B10" s="706"/>
      <c r="C10" s="515">
        <v>2</v>
      </c>
      <c r="D10" s="514">
        <v>2</v>
      </c>
      <c r="E10" s="514">
        <v>2</v>
      </c>
      <c r="F10" s="514">
        <v>0</v>
      </c>
      <c r="G10" s="514">
        <v>0</v>
      </c>
      <c r="H10" s="514">
        <v>3</v>
      </c>
      <c r="I10" s="514">
        <v>2</v>
      </c>
    </row>
    <row r="11" spans="1:9">
      <c r="A11" s="41" t="s">
        <v>176</v>
      </c>
      <c r="B11" s="706"/>
      <c r="C11" s="515">
        <v>0</v>
      </c>
      <c r="D11" s="514">
        <v>0</v>
      </c>
      <c r="E11" s="514">
        <v>0</v>
      </c>
      <c r="F11" s="514">
        <v>0</v>
      </c>
      <c r="G11" s="514">
        <v>1</v>
      </c>
      <c r="H11" s="514">
        <v>1</v>
      </c>
      <c r="I11" s="514">
        <v>1</v>
      </c>
    </row>
    <row r="12" spans="1:9">
      <c r="A12" s="58"/>
      <c r="B12" s="12"/>
      <c r="C12" s="708"/>
      <c r="D12" s="708"/>
      <c r="E12" s="708"/>
      <c r="F12" s="708"/>
      <c r="G12" s="708"/>
      <c r="H12" s="708"/>
      <c r="I12" s="708"/>
    </row>
    <row r="13" spans="1:9">
      <c r="A13" s="79" t="s">
        <v>297</v>
      </c>
    </row>
    <row r="14" spans="1:9">
      <c r="A14" s="41" t="s">
        <v>173</v>
      </c>
      <c r="B14" s="706"/>
      <c r="C14" s="514">
        <f>C2+C8</f>
        <v>5</v>
      </c>
      <c r="D14" s="514">
        <f t="shared" ref="D14:I14" si="0">D2+D8</f>
        <v>4</v>
      </c>
      <c r="E14" s="514">
        <f t="shared" si="0"/>
        <v>1</v>
      </c>
      <c r="F14" s="514">
        <f t="shared" si="0"/>
        <v>0</v>
      </c>
      <c r="G14" s="514">
        <f t="shared" si="0"/>
        <v>1</v>
      </c>
      <c r="H14" s="514">
        <f t="shared" si="0"/>
        <v>0</v>
      </c>
      <c r="I14" s="514">
        <f t="shared" si="0"/>
        <v>0</v>
      </c>
    </row>
    <row r="15" spans="1:9">
      <c r="A15" s="41" t="s">
        <v>174</v>
      </c>
      <c r="B15" s="706"/>
      <c r="C15" s="514">
        <f>C3+C9</f>
        <v>3</v>
      </c>
      <c r="D15" s="514">
        <f t="shared" ref="D15:I17" si="1">D3+D9</f>
        <v>2</v>
      </c>
      <c r="E15" s="514">
        <f t="shared" si="1"/>
        <v>2</v>
      </c>
      <c r="F15" s="514">
        <f t="shared" si="1"/>
        <v>1</v>
      </c>
      <c r="G15" s="514">
        <f t="shared" si="1"/>
        <v>2</v>
      </c>
      <c r="H15" s="514">
        <f t="shared" si="1"/>
        <v>1</v>
      </c>
      <c r="I15" s="514">
        <f t="shared" si="1"/>
        <v>0</v>
      </c>
    </row>
    <row r="16" spans="1:9">
      <c r="A16" s="41" t="s">
        <v>175</v>
      </c>
      <c r="B16" s="706"/>
      <c r="C16" s="514">
        <f>C4+C10</f>
        <v>15</v>
      </c>
      <c r="D16" s="514">
        <f t="shared" si="1"/>
        <v>9</v>
      </c>
      <c r="E16" s="514">
        <f t="shared" si="1"/>
        <v>13</v>
      </c>
      <c r="F16" s="514">
        <f t="shared" si="1"/>
        <v>4</v>
      </c>
      <c r="G16" s="514">
        <f t="shared" si="1"/>
        <v>21</v>
      </c>
      <c r="H16" s="514">
        <f t="shared" si="1"/>
        <v>7</v>
      </c>
      <c r="I16" s="514">
        <f t="shared" si="1"/>
        <v>2</v>
      </c>
    </row>
    <row r="17" spans="1:9">
      <c r="A17" s="41" t="s">
        <v>176</v>
      </c>
      <c r="B17" s="706"/>
      <c r="C17" s="514">
        <f>C5+C11</f>
        <v>0</v>
      </c>
      <c r="D17" s="514">
        <f t="shared" si="1"/>
        <v>0</v>
      </c>
      <c r="E17" s="514">
        <f t="shared" si="1"/>
        <v>1</v>
      </c>
      <c r="F17" s="514">
        <f t="shared" si="1"/>
        <v>0</v>
      </c>
      <c r="G17" s="514">
        <f t="shared" si="1"/>
        <v>5</v>
      </c>
      <c r="H17" s="514">
        <f t="shared" si="1"/>
        <v>5</v>
      </c>
      <c r="I17" s="514">
        <f t="shared" si="1"/>
        <v>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65"/>
  <sheetViews>
    <sheetView zoomScale="85" zoomScaleNormal="85" zoomScaleSheetLayoutView="130" zoomScalePageLayoutView="85" workbookViewId="0">
      <selection sqref="A1:J1"/>
    </sheetView>
  </sheetViews>
  <sheetFormatPr defaultColWidth="11" defaultRowHeight="15.6"/>
  <cols>
    <col min="1" max="1" width="1" customWidth="1"/>
    <col min="2" max="2" width="5.59765625" style="765" customWidth="1"/>
    <col min="3" max="4" width="1" customWidth="1"/>
    <col min="5" max="5" width="63.19921875" customWidth="1"/>
    <col min="6" max="7" width="1" customWidth="1"/>
    <col min="8" max="8" width="39.796875" customWidth="1"/>
    <col min="9" max="9" width="1" customWidth="1"/>
  </cols>
  <sheetData>
    <row r="1" spans="1:9">
      <c r="A1" s="995" t="s">
        <v>398</v>
      </c>
      <c r="B1" s="995"/>
      <c r="C1" s="995"/>
      <c r="D1" s="995"/>
      <c r="E1" s="995"/>
      <c r="F1" s="995"/>
      <c r="G1" s="995"/>
      <c r="H1" s="995"/>
      <c r="I1" s="995"/>
    </row>
    <row r="2" spans="1:9" ht="17.399999999999999">
      <c r="A2" s="10"/>
      <c r="B2" s="789"/>
      <c r="C2" s="790"/>
      <c r="D2" s="790"/>
      <c r="E2" s="99" t="s">
        <v>24</v>
      </c>
      <c r="F2" s="790"/>
      <c r="G2" s="1101">
        <f>'5-A'!C3</f>
        <v>0</v>
      </c>
      <c r="H2" s="1101"/>
      <c r="I2" s="1101"/>
    </row>
    <row r="3" spans="1:9" ht="9" customHeight="1">
      <c r="A3" s="10"/>
      <c r="B3" s="789"/>
      <c r="C3" s="790"/>
      <c r="D3" s="790"/>
      <c r="E3" s="99"/>
      <c r="F3" s="790"/>
      <c r="G3" s="10"/>
    </row>
    <row r="4" spans="1:9" ht="31.2" customHeight="1">
      <c r="A4" s="1000" t="s">
        <v>418</v>
      </c>
      <c r="B4" s="1000"/>
      <c r="C4" s="1000"/>
      <c r="D4" s="1000"/>
      <c r="E4" s="1000"/>
      <c r="F4" s="1000"/>
      <c r="G4" s="1000"/>
      <c r="H4" s="1000"/>
      <c r="I4" s="1000"/>
    </row>
    <row r="5" spans="1:9" ht="6" customHeight="1">
      <c r="A5" s="10"/>
      <c r="B5" s="66"/>
      <c r="C5" s="10"/>
      <c r="D5" s="10"/>
      <c r="E5" s="10"/>
      <c r="F5" s="10"/>
      <c r="G5" s="10"/>
    </row>
    <row r="6" spans="1:9" ht="5.0999999999999996" customHeight="1">
      <c r="A6" s="20"/>
      <c r="B6" s="67"/>
      <c r="C6" s="18"/>
      <c r="D6" s="20"/>
      <c r="E6" s="18"/>
      <c r="F6" s="19"/>
      <c r="G6" s="20"/>
      <c r="H6" s="18"/>
      <c r="I6" s="19"/>
    </row>
    <row r="7" spans="1:9" s="1" customFormat="1" ht="49.5" customHeight="1">
      <c r="A7" s="22"/>
      <c r="B7" s="792" t="s">
        <v>0</v>
      </c>
      <c r="C7" s="47"/>
      <c r="D7" s="22"/>
      <c r="E7" s="792" t="s">
        <v>2</v>
      </c>
      <c r="F7" s="21"/>
      <c r="G7" s="22"/>
      <c r="H7" s="747" t="s">
        <v>400</v>
      </c>
      <c r="I7" s="794"/>
    </row>
    <row r="8" spans="1:9" ht="5.0999999999999996" customHeight="1">
      <c r="A8" s="25"/>
      <c r="B8" s="68"/>
      <c r="C8" s="17"/>
      <c r="D8" s="25"/>
      <c r="E8" s="17"/>
      <c r="F8" s="24"/>
      <c r="G8" s="25"/>
      <c r="H8" s="17"/>
      <c r="I8" s="24"/>
    </row>
    <row r="9" spans="1:9" ht="12" customHeight="1">
      <c r="A9" s="20"/>
      <c r="B9" s="67"/>
      <c r="C9" s="19"/>
      <c r="D9" s="18"/>
      <c r="E9" s="26"/>
      <c r="F9" s="19"/>
      <c r="G9" s="20"/>
      <c r="H9" s="179"/>
      <c r="I9" s="19"/>
    </row>
    <row r="10" spans="1:9" s="8" customFormat="1" ht="5.4" customHeight="1">
      <c r="A10" s="180"/>
      <c r="B10" s="791"/>
      <c r="C10" s="181"/>
      <c r="D10" s="30"/>
      <c r="E10" s="30"/>
      <c r="F10" s="181"/>
      <c r="G10" s="180"/>
      <c r="H10" s="111"/>
      <c r="I10" s="181"/>
    </row>
    <row r="11" spans="1:9" ht="5.4" customHeight="1">
      <c r="A11" s="27"/>
      <c r="B11" s="70"/>
      <c r="C11" s="29"/>
      <c r="D11" s="28"/>
      <c r="E11" s="80"/>
      <c r="F11" s="28"/>
      <c r="G11" s="182"/>
      <c r="H11" s="459"/>
      <c r="I11" s="29"/>
    </row>
    <row r="12" spans="1:9" ht="20.100000000000001" customHeight="1">
      <c r="A12" s="27"/>
      <c r="B12" s="70">
        <v>1</v>
      </c>
      <c r="C12" s="29"/>
      <c r="D12" s="28"/>
      <c r="E12" s="80" t="s">
        <v>397</v>
      </c>
      <c r="F12" s="28"/>
      <c r="G12" s="182"/>
      <c r="H12" s="459"/>
      <c r="I12" s="29"/>
    </row>
    <row r="13" spans="1:9" ht="5.4" customHeight="1" thickBot="1">
      <c r="A13" s="27"/>
      <c r="B13" s="70"/>
      <c r="C13" s="29"/>
      <c r="D13" s="28"/>
      <c r="E13" s="80"/>
      <c r="F13" s="28"/>
      <c r="G13" s="182"/>
      <c r="H13" s="459"/>
      <c r="I13" s="29"/>
    </row>
    <row r="14" spans="1:9" ht="20.100000000000001" customHeight="1" thickTop="1" thickBot="1">
      <c r="A14" s="27"/>
      <c r="B14" s="70">
        <v>2</v>
      </c>
      <c r="C14" s="29"/>
      <c r="D14" s="28"/>
      <c r="E14" s="554" t="s">
        <v>413</v>
      </c>
      <c r="F14" s="28"/>
      <c r="G14" s="182"/>
      <c r="H14" s="955"/>
      <c r="I14" s="29"/>
    </row>
    <row r="15" spans="1:9" ht="5.4" customHeight="1" thickTop="1" thickBot="1">
      <c r="A15" s="27"/>
      <c r="B15" s="70"/>
      <c r="C15" s="29"/>
      <c r="D15" s="28"/>
      <c r="E15" s="554"/>
      <c r="F15" s="28"/>
      <c r="G15" s="182"/>
      <c r="H15" s="459"/>
      <c r="I15" s="29"/>
    </row>
    <row r="16" spans="1:9" ht="20.100000000000001" customHeight="1" thickTop="1" thickBot="1">
      <c r="A16" s="27"/>
      <c r="B16" s="70">
        <v>3</v>
      </c>
      <c r="C16" s="29"/>
      <c r="D16" s="28"/>
      <c r="E16" s="554" t="s">
        <v>414</v>
      </c>
      <c r="F16" s="28"/>
      <c r="G16" s="182"/>
      <c r="H16" s="955"/>
      <c r="I16" s="29"/>
    </row>
    <row r="17" spans="1:9" ht="5.4" customHeight="1" thickTop="1">
      <c r="A17" s="27"/>
      <c r="B17" s="70"/>
      <c r="C17" s="29"/>
      <c r="D17" s="28"/>
      <c r="E17" s="80"/>
      <c r="F17" s="28"/>
      <c r="G17" s="182"/>
      <c r="H17" s="459"/>
      <c r="I17" s="29"/>
    </row>
    <row r="18" spans="1:9" ht="5.4" customHeight="1">
      <c r="A18" s="27"/>
      <c r="B18" s="70"/>
      <c r="C18" s="24"/>
      <c r="D18" s="553"/>
      <c r="E18" s="80"/>
      <c r="F18" s="28"/>
      <c r="G18" s="741"/>
      <c r="H18" s="742"/>
      <c r="I18" s="24"/>
    </row>
    <row r="19" spans="1:9" s="43" customFormat="1" ht="24.75" customHeight="1">
      <c r="A19" s="793"/>
      <c r="B19" s="793"/>
      <c r="C19" s="793"/>
      <c r="D19" s="793"/>
      <c r="E19" s="793"/>
      <c r="F19" s="793"/>
      <c r="G19" s="793"/>
      <c r="H19" s="793"/>
      <c r="I19" s="793"/>
    </row>
    <row r="20" spans="1:9" s="43" customFormat="1" ht="12" customHeight="1">
      <c r="A20" s="54"/>
      <c r="B20" s="71"/>
      <c r="C20" s="54"/>
      <c r="D20" s="54"/>
      <c r="E20" s="54"/>
      <c r="F20" s="54"/>
      <c r="G20" s="54"/>
    </row>
    <row r="21" spans="1:9" ht="20.100000000000001" customHeight="1">
      <c r="A21" s="997" t="s">
        <v>34</v>
      </c>
      <c r="B21" s="998"/>
      <c r="C21" s="998"/>
      <c r="D21" s="998"/>
      <c r="E21" s="998"/>
      <c r="F21" s="998"/>
      <c r="G21" s="998"/>
      <c r="H21" s="998"/>
      <c r="I21" s="999"/>
    </row>
    <row r="22" spans="1:9" s="43" customFormat="1" ht="12" customHeight="1">
      <c r="A22" s="54"/>
      <c r="B22" s="71"/>
      <c r="C22" s="54"/>
      <c r="D22" s="54"/>
      <c r="E22" s="54"/>
      <c r="F22" s="54"/>
      <c r="G22" s="54"/>
    </row>
    <row r="23" spans="1:9" ht="20.100000000000001" customHeight="1">
      <c r="A23" s="10"/>
      <c r="B23" s="66"/>
      <c r="C23" s="10"/>
      <c r="D23" s="10"/>
      <c r="E23" s="10"/>
      <c r="F23" s="10"/>
      <c r="G23" s="10"/>
    </row>
    <row r="24" spans="1:9" ht="20.100000000000001" customHeight="1">
      <c r="A24" s="10"/>
      <c r="B24" s="66"/>
      <c r="C24" s="10"/>
      <c r="D24" s="10"/>
      <c r="E24" s="10"/>
      <c r="F24" s="10"/>
      <c r="G24" s="10"/>
    </row>
    <row r="25" spans="1:9" ht="20.100000000000001" customHeight="1">
      <c r="A25" s="10"/>
      <c r="B25" s="66"/>
      <c r="C25" s="10"/>
      <c r="D25" s="10"/>
      <c r="E25" s="10"/>
      <c r="F25" s="10"/>
      <c r="G25" s="10"/>
    </row>
    <row r="26" spans="1:9" ht="20.100000000000001" customHeight="1">
      <c r="A26" s="10"/>
      <c r="B26" s="66"/>
      <c r="C26" s="10"/>
      <c r="D26" s="10"/>
      <c r="E26" s="10"/>
      <c r="F26" s="10"/>
      <c r="G26" s="10"/>
    </row>
    <row r="27" spans="1:9" ht="20.100000000000001" customHeight="1">
      <c r="A27" s="10"/>
      <c r="B27" s="66"/>
      <c r="C27" s="10"/>
      <c r="D27" s="10"/>
      <c r="E27" s="10"/>
      <c r="F27" s="10"/>
      <c r="G27" s="10"/>
    </row>
    <row r="28" spans="1:9" ht="20.100000000000001" customHeight="1"/>
    <row r="29" spans="1:9" ht="20.100000000000001" customHeight="1"/>
    <row r="30" spans="1:9" ht="20.100000000000001" customHeight="1"/>
    <row r="31" spans="1:9" ht="20.100000000000001" customHeight="1"/>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sheetData>
  <mergeCells count="4">
    <mergeCell ref="A1:I1"/>
    <mergeCell ref="G2:I2"/>
    <mergeCell ref="A4:I4"/>
    <mergeCell ref="A21:I21"/>
  </mergeCells>
  <printOptions horizontalCentered="1"/>
  <pageMargins left="0.75" right="0.75" top="1.03" bottom="1" header="0.75" footer="0.5"/>
  <pageSetup scale="99" orientation="landscape" useFirstPageNumber="1" r:id="rId1"/>
  <headerFooter scaleWithDoc="0" alignWithMargins="0">
    <oddHeader xml:space="preserve">&amp;R&amp;"Book Antiqua,Bold"&amp;10ATTACHMENT 5
</oddHeader>
    <oddFooter>&amp;L&amp;"Book Antiqua,Italic"&amp;11Updated January 18, 2017&amp;C&amp;"Book Antiqua,Regular"&amp;11&amp;A&amp;R&amp;"Book Antiqua,Italic"&amp;11City of Beverly Hills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Y69"/>
  <sheetViews>
    <sheetView zoomScale="70" zoomScaleNormal="70" zoomScalePageLayoutView="65" workbookViewId="0">
      <selection sqref="A1:O1"/>
    </sheetView>
  </sheetViews>
  <sheetFormatPr defaultColWidth="11" defaultRowHeight="15.6"/>
  <cols>
    <col min="1" max="1" width="0.8984375" customWidth="1"/>
    <col min="2" max="2" width="5.59765625" style="552" customWidth="1"/>
    <col min="3" max="3" width="0.8984375" customWidth="1"/>
    <col min="4" max="4" width="1" customWidth="1"/>
    <col min="5" max="5" width="40.09765625" customWidth="1"/>
    <col min="6" max="6" width="0.5" customWidth="1"/>
    <col min="7" max="13" width="11" customWidth="1"/>
    <col min="14" max="14" width="1" customWidth="1"/>
    <col min="15" max="16" width="14.09765625" customWidth="1"/>
    <col min="17" max="17" width="1" customWidth="1"/>
    <col min="18" max="18" width="0.8984375" customWidth="1"/>
  </cols>
  <sheetData>
    <row r="1" spans="1:25">
      <c r="B1" s="1023" t="s">
        <v>289</v>
      </c>
      <c r="C1" s="1058"/>
      <c r="D1" s="1058"/>
      <c r="E1" s="1058"/>
      <c r="F1" s="1058"/>
      <c r="G1" s="1058"/>
      <c r="H1" s="1058"/>
      <c r="I1" s="1058"/>
      <c r="J1" s="1058"/>
      <c r="K1" s="1058"/>
      <c r="L1" s="1058"/>
      <c r="M1" s="1058"/>
      <c r="N1" s="1058"/>
      <c r="O1" s="1058"/>
      <c r="P1" s="709"/>
    </row>
    <row r="2" spans="1:25">
      <c r="A2" s="568"/>
      <c r="B2" s="1023" t="s">
        <v>320</v>
      </c>
      <c r="C2" s="1058"/>
      <c r="D2" s="1058"/>
      <c r="E2" s="1058"/>
      <c r="F2" s="1058"/>
      <c r="G2" s="1058"/>
      <c r="H2" s="1058"/>
      <c r="I2" s="1058"/>
      <c r="J2" s="1058"/>
      <c r="K2" s="1058"/>
      <c r="L2" s="1058"/>
      <c r="M2" s="1058"/>
      <c r="N2" s="1058"/>
      <c r="O2" s="1058"/>
      <c r="P2" s="709"/>
      <c r="Q2" s="568"/>
      <c r="R2" s="568"/>
      <c r="S2" s="568"/>
    </row>
    <row r="3" spans="1:25">
      <c r="A3" s="568"/>
      <c r="B3" s="570"/>
      <c r="C3" s="569"/>
      <c r="D3" s="569"/>
      <c r="E3" s="569"/>
      <c r="F3" s="569"/>
      <c r="G3" s="569"/>
      <c r="H3" s="571" t="s">
        <v>24</v>
      </c>
      <c r="I3" s="1024">
        <f>+'3-A'!H3</f>
        <v>0</v>
      </c>
      <c r="J3" s="1024"/>
      <c r="K3" s="1024"/>
      <c r="L3" s="1024"/>
      <c r="M3" s="1024"/>
      <c r="N3" s="1024"/>
      <c r="O3" s="1024"/>
      <c r="P3" s="1024"/>
      <c r="Q3" s="642"/>
      <c r="R3" s="568"/>
      <c r="S3" s="568"/>
    </row>
    <row r="4" spans="1:25" ht="26.25" customHeight="1">
      <c r="A4" s="1059" t="s">
        <v>352</v>
      </c>
      <c r="B4" s="1059"/>
      <c r="C4" s="1059"/>
      <c r="D4" s="1059"/>
      <c r="E4" s="1059"/>
      <c r="F4" s="1059"/>
      <c r="G4" s="1059"/>
      <c r="H4" s="1059"/>
      <c r="I4" s="1059"/>
      <c r="J4" s="1059"/>
      <c r="K4" s="1059"/>
      <c r="L4" s="1059"/>
      <c r="M4" s="1059"/>
      <c r="N4" s="1059"/>
      <c r="O4" s="1059"/>
      <c r="P4" s="1059"/>
      <c r="Q4" s="1059"/>
      <c r="R4" s="568"/>
      <c r="S4" s="568"/>
    </row>
    <row r="5" spans="1:25" ht="17.399999999999999" customHeight="1">
      <c r="A5" s="575"/>
      <c r="B5" s="575"/>
      <c r="C5" s="575"/>
      <c r="D5" s="575"/>
      <c r="E5" s="575"/>
      <c r="F5" s="575"/>
      <c r="G5" s="575"/>
      <c r="H5" s="575"/>
      <c r="I5" s="575"/>
      <c r="J5" s="575"/>
      <c r="K5" s="575"/>
      <c r="L5" s="575"/>
      <c r="M5" s="575"/>
      <c r="N5" s="575"/>
      <c r="O5" s="575"/>
      <c r="P5" s="710"/>
      <c r="Q5" s="575"/>
      <c r="R5" s="568"/>
      <c r="S5" s="568"/>
    </row>
    <row r="6" spans="1:25" ht="21" customHeight="1">
      <c r="A6" s="575"/>
      <c r="B6" s="1047" t="s">
        <v>294</v>
      </c>
      <c r="C6" s="1047"/>
      <c r="D6" s="1047"/>
      <c r="E6" s="1047"/>
      <c r="F6" s="1047"/>
      <c r="G6" s="1047"/>
      <c r="H6" s="1047"/>
      <c r="I6" s="1047"/>
      <c r="J6" s="1047"/>
      <c r="K6" s="1047"/>
      <c r="L6" s="1047"/>
      <c r="M6" s="1047"/>
      <c r="N6" s="1047"/>
      <c r="O6" s="1047"/>
      <c r="P6" s="712"/>
      <c r="Q6" s="575"/>
      <c r="R6" s="568"/>
      <c r="S6" s="568"/>
    </row>
    <row r="7" spans="1:25" ht="7.5" customHeight="1">
      <c r="A7" s="575"/>
      <c r="B7" s="575"/>
      <c r="C7" s="575"/>
      <c r="D7" s="575"/>
      <c r="E7" s="575"/>
      <c r="F7" s="575"/>
      <c r="G7" s="575"/>
      <c r="H7" s="575"/>
      <c r="I7" s="575"/>
      <c r="J7" s="575"/>
      <c r="K7" s="575"/>
      <c r="L7" s="575"/>
      <c r="M7" s="575"/>
      <c r="N7" s="575"/>
      <c r="O7" s="575"/>
      <c r="P7" s="710"/>
      <c r="Q7" s="575"/>
      <c r="R7" s="568"/>
      <c r="S7" s="568"/>
    </row>
    <row r="8" spans="1:25" ht="18" customHeight="1">
      <c r="A8" s="568"/>
      <c r="B8" s="1026" t="s">
        <v>236</v>
      </c>
      <c r="C8" s="1026"/>
      <c r="D8" s="1026"/>
      <c r="E8" s="1026"/>
      <c r="F8" s="1026"/>
      <c r="G8" s="1026"/>
      <c r="H8" s="1026"/>
      <c r="I8" s="1026"/>
      <c r="J8" s="1026"/>
      <c r="K8" s="1026"/>
      <c r="L8" s="1026"/>
      <c r="M8" s="1026"/>
      <c r="N8" s="1026"/>
      <c r="O8" s="1026"/>
      <c r="P8" s="718"/>
      <c r="Q8" s="568"/>
      <c r="R8" s="568"/>
      <c r="S8" s="568"/>
    </row>
    <row r="9" spans="1:25" ht="5.0999999999999996" customHeight="1">
      <c r="A9" s="590"/>
      <c r="B9" s="591"/>
      <c r="C9" s="592"/>
      <c r="D9" s="590"/>
      <c r="E9" s="593"/>
      <c r="F9" s="593"/>
      <c r="G9" s="593"/>
      <c r="H9" s="593"/>
      <c r="I9" s="593"/>
      <c r="J9" s="593"/>
      <c r="K9" s="593"/>
      <c r="L9" s="593"/>
      <c r="M9" s="593"/>
      <c r="N9" s="593"/>
      <c r="O9" s="593"/>
      <c r="P9" s="593"/>
      <c r="Q9" s="592"/>
      <c r="R9" s="574"/>
      <c r="S9" s="574"/>
    </row>
    <row r="10" spans="1:25" ht="18" customHeight="1">
      <c r="A10" s="594"/>
      <c r="B10" s="1011" t="s">
        <v>0</v>
      </c>
      <c r="C10" s="581"/>
      <c r="D10" s="595"/>
      <c r="E10" s="1013" t="s">
        <v>14</v>
      </c>
      <c r="F10" s="582"/>
      <c r="G10" s="1019" t="s">
        <v>3</v>
      </c>
      <c r="H10" s="1020"/>
      <c r="I10" s="1020"/>
      <c r="J10" s="1020"/>
      <c r="K10" s="1020"/>
      <c r="L10" s="1020"/>
      <c r="M10" s="1021"/>
      <c r="N10" s="644"/>
      <c r="O10" s="1015" t="s">
        <v>20</v>
      </c>
      <c r="P10" s="1015"/>
      <c r="Q10" s="645"/>
      <c r="R10" s="574"/>
      <c r="S10" s="574"/>
    </row>
    <row r="11" spans="1:25" ht="66.599999999999994" customHeight="1">
      <c r="A11" s="594"/>
      <c r="B11" s="1012"/>
      <c r="C11" s="581"/>
      <c r="D11" s="595"/>
      <c r="E11" s="1014"/>
      <c r="F11" s="582"/>
      <c r="G11" s="598">
        <v>1</v>
      </c>
      <c r="H11" s="599">
        <v>2</v>
      </c>
      <c r="I11" s="599">
        <v>3</v>
      </c>
      <c r="J11" s="599">
        <v>4</v>
      </c>
      <c r="K11" s="599">
        <v>5</v>
      </c>
      <c r="L11" s="599">
        <v>6</v>
      </c>
      <c r="M11" s="599">
        <v>7</v>
      </c>
      <c r="N11" s="601"/>
      <c r="O11" s="721" t="s">
        <v>299</v>
      </c>
      <c r="P11" s="721" t="s">
        <v>322</v>
      </c>
      <c r="Q11" s="645"/>
      <c r="R11" s="574"/>
      <c r="S11" s="574"/>
      <c r="T11" s="5"/>
      <c r="U11" s="5"/>
      <c r="V11" s="5"/>
      <c r="W11" s="5"/>
      <c r="X11" s="5"/>
      <c r="Y11" s="5"/>
    </row>
    <row r="12" spans="1:25" ht="5.0999999999999996" customHeight="1">
      <c r="A12" s="602"/>
      <c r="B12" s="603"/>
      <c r="C12" s="604"/>
      <c r="D12" s="605"/>
      <c r="E12" s="606"/>
      <c r="F12" s="606"/>
      <c r="G12" s="628"/>
      <c r="H12" s="628"/>
      <c r="I12" s="628"/>
      <c r="J12" s="628"/>
      <c r="K12" s="628"/>
      <c r="L12" s="628"/>
      <c r="M12" s="628"/>
      <c r="N12" s="633"/>
      <c r="O12" s="719"/>
      <c r="P12" s="720"/>
      <c r="Q12" s="645"/>
      <c r="R12" s="574"/>
      <c r="S12" s="574"/>
      <c r="T12" s="5"/>
      <c r="U12" s="5"/>
      <c r="V12" s="5"/>
      <c r="W12" s="5"/>
      <c r="X12" s="5"/>
      <c r="Y12" s="5"/>
    </row>
    <row r="13" spans="1:25" ht="18" customHeight="1">
      <c r="A13" s="610"/>
      <c r="B13" s="626">
        <v>1</v>
      </c>
      <c r="C13" s="612"/>
      <c r="D13" s="613"/>
      <c r="E13" s="733" t="s">
        <v>301</v>
      </c>
      <c r="F13" s="614"/>
      <c r="G13" s="646"/>
      <c r="H13" s="647"/>
      <c r="I13" s="648"/>
      <c r="J13" s="647"/>
      <c r="K13" s="648"/>
      <c r="L13" s="647"/>
      <c r="M13" s="647"/>
      <c r="N13" s="649"/>
      <c r="O13" s="650"/>
      <c r="P13" s="650"/>
      <c r="Q13" s="645"/>
      <c r="R13" s="574"/>
      <c r="S13" s="574"/>
      <c r="T13" s="651"/>
      <c r="U13" s="651"/>
      <c r="V13" s="651"/>
      <c r="W13" s="651"/>
      <c r="X13" s="651"/>
      <c r="Y13" s="651"/>
    </row>
    <row r="14" spans="1:25" ht="18" customHeight="1">
      <c r="A14" s="610"/>
      <c r="B14" s="611">
        <v>2</v>
      </c>
      <c r="C14" s="612"/>
      <c r="D14" s="613"/>
      <c r="E14" s="730" t="s">
        <v>307</v>
      </c>
      <c r="F14" s="614"/>
      <c r="G14" s="652">
        <v>54</v>
      </c>
      <c r="H14" s="653">
        <v>17</v>
      </c>
      <c r="I14" s="654">
        <v>6</v>
      </c>
      <c r="J14" s="653">
        <v>1</v>
      </c>
      <c r="K14" s="654">
        <v>2</v>
      </c>
      <c r="L14" s="653">
        <v>0</v>
      </c>
      <c r="M14" s="653">
        <v>1</v>
      </c>
      <c r="N14" s="649">
        <v>1</v>
      </c>
      <c r="O14" s="650">
        <f>SUM(G14:M14)</f>
        <v>81</v>
      </c>
      <c r="P14" s="650">
        <f>ROUND(1.5*(G14*G$11+H14*H$11+I14*I$11+J14*J$11+K14*K$11+L14*L$11+M14*M$11),0)</f>
        <v>191</v>
      </c>
      <c r="Q14" s="645"/>
      <c r="R14" s="574"/>
      <c r="S14" s="574"/>
      <c r="T14" s="651"/>
      <c r="U14" s="651"/>
      <c r="V14" s="651"/>
      <c r="W14" s="651"/>
      <c r="X14" s="651"/>
      <c r="Y14" s="651"/>
    </row>
    <row r="15" spans="1:25" ht="18" customHeight="1">
      <c r="A15" s="610"/>
      <c r="B15" s="611">
        <v>3</v>
      </c>
      <c r="C15" s="612"/>
      <c r="D15" s="613"/>
      <c r="E15" s="674" t="s">
        <v>308</v>
      </c>
      <c r="F15" s="614"/>
      <c r="G15" s="652">
        <v>48</v>
      </c>
      <c r="H15" s="653">
        <v>31</v>
      </c>
      <c r="I15" s="654">
        <v>38</v>
      </c>
      <c r="J15" s="653">
        <v>11</v>
      </c>
      <c r="K15" s="654">
        <v>16</v>
      </c>
      <c r="L15" s="653">
        <v>8</v>
      </c>
      <c r="M15" s="653">
        <v>5</v>
      </c>
      <c r="N15" s="649">
        <v>5</v>
      </c>
      <c r="O15" s="650">
        <f>SUM(G15:M15)</f>
        <v>157</v>
      </c>
      <c r="P15" s="650">
        <f>ROUND(2*(G15*G$11+H15*H$11+I15*I$11+J15*J$11+K15*K$11+L15*L$11+M15*M$11),0)</f>
        <v>862</v>
      </c>
      <c r="Q15" s="645"/>
      <c r="R15" s="574"/>
      <c r="S15" s="574"/>
      <c r="T15" s="651"/>
      <c r="U15" s="651"/>
      <c r="V15" s="651"/>
      <c r="W15" s="651"/>
      <c r="X15" s="651"/>
      <c r="Y15" s="651"/>
    </row>
    <row r="16" spans="1:25" ht="18" customHeight="1">
      <c r="A16" s="610"/>
      <c r="B16" s="626">
        <v>4</v>
      </c>
      <c r="C16" s="612"/>
      <c r="D16" s="613"/>
      <c r="E16" s="674" t="s">
        <v>309</v>
      </c>
      <c r="F16" s="614"/>
      <c r="G16" s="652">
        <v>118</v>
      </c>
      <c r="H16" s="653">
        <v>135</v>
      </c>
      <c r="I16" s="654">
        <v>148</v>
      </c>
      <c r="J16" s="653">
        <v>45</v>
      </c>
      <c r="K16" s="654">
        <v>95</v>
      </c>
      <c r="L16" s="653">
        <v>33</v>
      </c>
      <c r="M16" s="653">
        <v>7</v>
      </c>
      <c r="N16" s="649">
        <v>7</v>
      </c>
      <c r="O16" s="650">
        <f>SUM(G16:M16)</f>
        <v>581</v>
      </c>
      <c r="P16" s="650">
        <f>ROUND(3*(G16*G$11+H16*H$11+I16*I$11+J16*J$11+K16*K$11+L16*L$11+M16*M$11),0)</f>
        <v>5202</v>
      </c>
      <c r="Q16" s="645"/>
      <c r="R16" s="574"/>
      <c r="S16" s="574"/>
      <c r="T16" s="651"/>
      <c r="U16" s="651"/>
      <c r="V16" s="651"/>
      <c r="W16" s="651"/>
      <c r="X16" s="651"/>
      <c r="Y16" s="651"/>
    </row>
    <row r="17" spans="1:25" ht="18" customHeight="1">
      <c r="A17" s="610"/>
      <c r="B17" s="611">
        <v>5</v>
      </c>
      <c r="C17" s="612"/>
      <c r="D17" s="613"/>
      <c r="E17" s="674" t="s">
        <v>310</v>
      </c>
      <c r="F17" s="614"/>
      <c r="G17" s="652">
        <v>15</v>
      </c>
      <c r="H17" s="653">
        <v>16</v>
      </c>
      <c r="I17" s="654">
        <v>35</v>
      </c>
      <c r="J17" s="653">
        <v>8</v>
      </c>
      <c r="K17" s="654">
        <v>64</v>
      </c>
      <c r="L17" s="653">
        <v>18</v>
      </c>
      <c r="M17" s="653">
        <v>6</v>
      </c>
      <c r="N17" s="649">
        <v>6</v>
      </c>
      <c r="O17" s="650">
        <f>SUM(G17:M17)</f>
        <v>162</v>
      </c>
      <c r="P17" s="650">
        <f>ROUND(4*(G17*G$11+H17*H$11+I17*I$11+J17*J$11+K17*K$11+L17*L$11+M17*M$11),0)</f>
        <v>2616</v>
      </c>
      <c r="Q17" s="645"/>
      <c r="R17" s="574"/>
      <c r="S17" s="574"/>
      <c r="T17" s="651"/>
      <c r="U17" s="651"/>
      <c r="V17" s="651"/>
      <c r="W17" s="651"/>
      <c r="X17" s="651"/>
      <c r="Y17" s="651"/>
    </row>
    <row r="18" spans="1:25" ht="18" customHeight="1">
      <c r="A18" s="610"/>
      <c r="B18" s="611">
        <v>6</v>
      </c>
      <c r="C18" s="612"/>
      <c r="D18" s="613"/>
      <c r="E18" s="674" t="s">
        <v>311</v>
      </c>
      <c r="F18" s="614"/>
      <c r="G18" s="652">
        <v>0</v>
      </c>
      <c r="H18" s="653">
        <v>1</v>
      </c>
      <c r="I18" s="654">
        <v>2</v>
      </c>
      <c r="J18" s="653">
        <v>0</v>
      </c>
      <c r="K18" s="654">
        <v>1</v>
      </c>
      <c r="L18" s="653">
        <v>0</v>
      </c>
      <c r="M18" s="653">
        <v>0</v>
      </c>
      <c r="N18" s="649">
        <v>0</v>
      </c>
      <c r="O18" s="714">
        <f>SUM(G18:M18)</f>
        <v>4</v>
      </c>
      <c r="P18" s="714">
        <f>ROUND(3*(G18*G$11+H18*H$11+I18*I$11+J18*J$11+K18*K$11+L18*L$11+M18*M$11),0)</f>
        <v>39</v>
      </c>
      <c r="Q18" s="645"/>
      <c r="R18" s="574"/>
      <c r="S18" s="574"/>
      <c r="T18" s="651"/>
      <c r="U18" s="651"/>
      <c r="V18" s="651"/>
      <c r="W18" s="651"/>
      <c r="X18" s="651"/>
      <c r="Y18" s="651"/>
    </row>
    <row r="19" spans="1:25" ht="18" customHeight="1">
      <c r="A19" s="610"/>
      <c r="B19" s="626">
        <v>7</v>
      </c>
      <c r="C19" s="612"/>
      <c r="D19" s="613"/>
      <c r="E19" s="726" t="s">
        <v>302</v>
      </c>
      <c r="F19" s="614"/>
      <c r="G19" s="652"/>
      <c r="H19" s="653"/>
      <c r="I19" s="654"/>
      <c r="J19" s="653"/>
      <c r="K19" s="654"/>
      <c r="L19" s="653"/>
      <c r="M19" s="653"/>
      <c r="N19" s="649"/>
      <c r="O19" s="650">
        <f>SUM(O14:O18)</f>
        <v>985</v>
      </c>
      <c r="P19" s="650">
        <f>SUM(P14:P18)</f>
        <v>8910</v>
      </c>
      <c r="Q19" s="645"/>
      <c r="R19" s="574"/>
      <c r="S19" s="574"/>
      <c r="T19" s="651"/>
      <c r="U19" s="651"/>
      <c r="V19" s="651"/>
      <c r="W19" s="651"/>
      <c r="X19" s="651"/>
      <c r="Y19" s="651"/>
    </row>
    <row r="20" spans="1:25" ht="18" customHeight="1">
      <c r="A20" s="610"/>
      <c r="B20" s="611">
        <v>8</v>
      </c>
      <c r="C20" s="612"/>
      <c r="D20" s="613"/>
      <c r="E20" s="733" t="s">
        <v>290</v>
      </c>
      <c r="F20" s="614"/>
      <c r="G20" s="652"/>
      <c r="H20" s="653"/>
      <c r="I20" s="654"/>
      <c r="J20" s="653"/>
      <c r="K20" s="654"/>
      <c r="L20" s="653"/>
      <c r="M20" s="653"/>
      <c r="N20" s="649"/>
      <c r="O20" s="650"/>
      <c r="P20" s="650"/>
      <c r="Q20" s="645"/>
      <c r="R20" s="574"/>
      <c r="S20" s="574"/>
      <c r="T20" s="651"/>
      <c r="U20" s="651"/>
      <c r="V20" s="651"/>
      <c r="W20" s="651"/>
      <c r="X20" s="651"/>
      <c r="Y20" s="651"/>
    </row>
    <row r="21" spans="1:25" ht="18" customHeight="1">
      <c r="A21" s="610"/>
      <c r="B21" s="611">
        <v>9</v>
      </c>
      <c r="C21" s="612"/>
      <c r="D21" s="613"/>
      <c r="E21" s="730" t="s">
        <v>307</v>
      </c>
      <c r="F21" s="614"/>
      <c r="G21" s="652">
        <v>5</v>
      </c>
      <c r="H21" s="653">
        <v>1</v>
      </c>
      <c r="I21" s="654">
        <v>0</v>
      </c>
      <c r="J21" s="653">
        <v>0</v>
      </c>
      <c r="K21" s="654">
        <v>1</v>
      </c>
      <c r="L21" s="653">
        <v>0</v>
      </c>
      <c r="M21" s="653">
        <v>0</v>
      </c>
      <c r="N21" s="649"/>
      <c r="O21" s="650">
        <f>SUM(G21:M21)</f>
        <v>7</v>
      </c>
      <c r="P21" s="650">
        <f>ROUND(1.5*(G21*G$11+H21*H$11+I21*I$11+J21*J$11+K21*K$11+L21*L$11+M21*M$11),0)</f>
        <v>18</v>
      </c>
      <c r="Q21" s="645"/>
      <c r="R21" s="574"/>
      <c r="S21" s="574"/>
      <c r="T21" s="651"/>
      <c r="U21" s="651"/>
      <c r="V21" s="651"/>
      <c r="W21" s="651"/>
      <c r="X21" s="651"/>
      <c r="Y21" s="651"/>
    </row>
    <row r="22" spans="1:25" ht="18" customHeight="1">
      <c r="A22" s="610"/>
      <c r="B22" s="626">
        <v>10</v>
      </c>
      <c r="C22" s="612"/>
      <c r="D22" s="613"/>
      <c r="E22" s="674" t="s">
        <v>308</v>
      </c>
      <c r="F22" s="614"/>
      <c r="G22" s="652">
        <v>4</v>
      </c>
      <c r="H22" s="653">
        <v>1</v>
      </c>
      <c r="I22" s="654">
        <v>3</v>
      </c>
      <c r="J22" s="653">
        <v>1</v>
      </c>
      <c r="K22" s="654">
        <v>0</v>
      </c>
      <c r="L22" s="653">
        <v>1</v>
      </c>
      <c r="M22" s="653">
        <v>1</v>
      </c>
      <c r="N22" s="649"/>
      <c r="O22" s="650">
        <f t="shared" ref="O22:O25" si="0">SUM(G22:M22)</f>
        <v>11</v>
      </c>
      <c r="P22" s="650">
        <f>ROUND(2*(G22*G$11+H22*H$11+I22*I$11+J22*J$11+K22*K$11+L22*L$11+M22*M$11),0)</f>
        <v>64</v>
      </c>
      <c r="Q22" s="645"/>
      <c r="R22" s="574"/>
      <c r="S22" s="574"/>
      <c r="T22" s="651"/>
      <c r="U22" s="651"/>
      <c r="V22" s="651"/>
      <c r="W22" s="651"/>
      <c r="X22" s="651"/>
      <c r="Y22" s="651"/>
    </row>
    <row r="23" spans="1:25" ht="18" customHeight="1">
      <c r="A23" s="610"/>
      <c r="B23" s="611">
        <v>11</v>
      </c>
      <c r="C23" s="612"/>
      <c r="D23" s="613"/>
      <c r="E23" s="674" t="s">
        <v>309</v>
      </c>
      <c r="F23" s="614"/>
      <c r="G23" s="652">
        <v>12</v>
      </c>
      <c r="H23" s="653">
        <v>12</v>
      </c>
      <c r="I23" s="654">
        <v>21</v>
      </c>
      <c r="J23" s="653">
        <v>12</v>
      </c>
      <c r="K23" s="654">
        <v>7</v>
      </c>
      <c r="L23" s="653">
        <v>16</v>
      </c>
      <c r="M23" s="653">
        <v>21</v>
      </c>
      <c r="N23" s="649"/>
      <c r="O23" s="650">
        <f t="shared" si="0"/>
        <v>101</v>
      </c>
      <c r="P23" s="650">
        <f>ROUND(3*(G23*G$11+H23*H$11+I23*I$11+J23*J$11+K23*K$11+L23*L$11+M23*M$11),0)</f>
        <v>1275</v>
      </c>
      <c r="Q23" s="645"/>
      <c r="R23" s="574"/>
      <c r="S23" s="574"/>
      <c r="T23" s="651"/>
      <c r="U23" s="651"/>
      <c r="V23" s="651"/>
      <c r="W23" s="651"/>
      <c r="X23" s="651"/>
      <c r="Y23" s="651"/>
    </row>
    <row r="24" spans="1:25" ht="18" customHeight="1">
      <c r="A24" s="610"/>
      <c r="B24" s="611">
        <v>12</v>
      </c>
      <c r="C24" s="612"/>
      <c r="D24" s="613"/>
      <c r="E24" s="674" t="s">
        <v>310</v>
      </c>
      <c r="F24" s="614"/>
      <c r="G24" s="652">
        <v>0</v>
      </c>
      <c r="H24" s="653">
        <v>2</v>
      </c>
      <c r="I24" s="654">
        <v>8</v>
      </c>
      <c r="J24" s="653">
        <v>8</v>
      </c>
      <c r="K24" s="654">
        <v>4</v>
      </c>
      <c r="L24" s="653">
        <v>10</v>
      </c>
      <c r="M24" s="653">
        <v>19</v>
      </c>
      <c r="N24" s="649"/>
      <c r="O24" s="650">
        <f t="shared" si="0"/>
        <v>51</v>
      </c>
      <c r="P24" s="650">
        <f>ROUND(4*(G24*G$11+H24*H$11+I24*I$11+J24*J$11+K24*K$11+L24*L$11+M24*M$11),0)</f>
        <v>1092</v>
      </c>
      <c r="Q24" s="645"/>
      <c r="R24" s="574"/>
      <c r="S24" s="574"/>
      <c r="T24" s="651"/>
      <c r="U24" s="651"/>
      <c r="V24" s="651"/>
      <c r="W24" s="651"/>
      <c r="X24" s="651"/>
      <c r="Y24" s="651"/>
    </row>
    <row r="25" spans="1:25" ht="18" customHeight="1">
      <c r="A25" s="610"/>
      <c r="B25" s="626">
        <v>13</v>
      </c>
      <c r="C25" s="612"/>
      <c r="D25" s="613"/>
      <c r="E25" s="674" t="s">
        <v>311</v>
      </c>
      <c r="F25" s="614"/>
      <c r="G25" s="652">
        <v>0</v>
      </c>
      <c r="H25" s="653">
        <v>0</v>
      </c>
      <c r="I25" s="654">
        <v>0</v>
      </c>
      <c r="J25" s="653">
        <v>0</v>
      </c>
      <c r="K25" s="654">
        <v>0</v>
      </c>
      <c r="L25" s="653">
        <v>1</v>
      </c>
      <c r="M25" s="653">
        <v>1</v>
      </c>
      <c r="N25" s="649"/>
      <c r="O25" s="714">
        <f t="shared" si="0"/>
        <v>2</v>
      </c>
      <c r="P25" s="714">
        <f>ROUND(3*(G25*G$11+H25*H$11+I25*I$11+J25*J$11+K25*K$11+L25*L$11+M25*M$11),0)</f>
        <v>39</v>
      </c>
      <c r="Q25" s="645"/>
      <c r="R25" s="574"/>
      <c r="S25" s="574"/>
      <c r="T25" s="651"/>
      <c r="U25" s="651"/>
      <c r="V25" s="651"/>
      <c r="W25" s="651"/>
      <c r="X25" s="651"/>
      <c r="Y25" s="651"/>
    </row>
    <row r="26" spans="1:25" ht="18" customHeight="1">
      <c r="A26" s="610"/>
      <c r="B26" s="611">
        <v>14</v>
      </c>
      <c r="C26" s="612"/>
      <c r="D26" s="613"/>
      <c r="E26" s="726" t="s">
        <v>304</v>
      </c>
      <c r="F26" s="614"/>
      <c r="G26" s="652"/>
      <c r="H26" s="653"/>
      <c r="I26" s="654"/>
      <c r="J26" s="653"/>
      <c r="K26" s="654"/>
      <c r="L26" s="653"/>
      <c r="M26" s="653"/>
      <c r="N26" s="649"/>
      <c r="O26" s="650">
        <f>SUM(O21:O25)</f>
        <v>172</v>
      </c>
      <c r="P26" s="650">
        <f>SUM(P21:P25)</f>
        <v>2488</v>
      </c>
      <c r="Q26" s="645"/>
      <c r="R26" s="574"/>
      <c r="S26" s="574"/>
      <c r="T26" s="651"/>
      <c r="U26" s="651"/>
      <c r="V26" s="651"/>
      <c r="W26" s="651"/>
      <c r="X26" s="651"/>
      <c r="Y26" s="651"/>
    </row>
    <row r="27" spans="1:25" ht="18" customHeight="1">
      <c r="A27" s="610"/>
      <c r="B27" s="611">
        <v>15</v>
      </c>
      <c r="C27" s="612"/>
      <c r="D27" s="613"/>
      <c r="E27" s="734" t="s">
        <v>419</v>
      </c>
      <c r="F27" s="614"/>
      <c r="G27" s="652"/>
      <c r="H27" s="653"/>
      <c r="I27" s="654"/>
      <c r="J27" s="653"/>
      <c r="K27" s="654"/>
      <c r="L27" s="653"/>
      <c r="M27" s="653"/>
      <c r="N27" s="649">
        <v>0</v>
      </c>
      <c r="O27" s="650"/>
      <c r="P27" s="650"/>
      <c r="Q27" s="645"/>
      <c r="R27" s="574"/>
      <c r="S27" s="574"/>
      <c r="T27" s="651"/>
      <c r="U27" s="651"/>
      <c r="V27" s="651"/>
      <c r="W27" s="651"/>
      <c r="X27" s="651"/>
      <c r="Y27" s="651"/>
    </row>
    <row r="28" spans="1:25" ht="18" customHeight="1">
      <c r="A28" s="610"/>
      <c r="B28" s="626">
        <v>16</v>
      </c>
      <c r="C28" s="612"/>
      <c r="D28" s="613"/>
      <c r="E28" s="730" t="s">
        <v>307</v>
      </c>
      <c r="F28" s="614"/>
      <c r="G28" s="652">
        <v>4</v>
      </c>
      <c r="H28" s="653">
        <v>1</v>
      </c>
      <c r="I28" s="654">
        <v>1</v>
      </c>
      <c r="J28" s="653">
        <v>0</v>
      </c>
      <c r="K28" s="654">
        <v>1</v>
      </c>
      <c r="L28" s="653">
        <v>1</v>
      </c>
      <c r="M28" s="653">
        <v>0</v>
      </c>
      <c r="N28" s="649">
        <v>0</v>
      </c>
      <c r="O28" s="650">
        <f t="shared" ref="O28:O31" si="1">SUM(G28:M28)</f>
        <v>8</v>
      </c>
      <c r="P28" s="650">
        <f>ROUND(1.5*(G28*G$11+H28*H$11+I28*I$11+J28*J$11+K28*K$11+L28*L$11+M28*M$11),0)</f>
        <v>30</v>
      </c>
      <c r="Q28" s="645"/>
      <c r="R28" s="574"/>
      <c r="S28" s="574"/>
      <c r="T28" s="651"/>
      <c r="U28" s="651"/>
      <c r="V28" s="651"/>
      <c r="W28" s="651"/>
      <c r="X28" s="651"/>
      <c r="Y28" s="651"/>
    </row>
    <row r="29" spans="1:25" ht="18" customHeight="1">
      <c r="A29" s="610"/>
      <c r="B29" s="611">
        <v>17</v>
      </c>
      <c r="C29" s="612"/>
      <c r="D29" s="613"/>
      <c r="E29" s="674" t="s">
        <v>308</v>
      </c>
      <c r="F29" s="614"/>
      <c r="G29" s="652">
        <v>3</v>
      </c>
      <c r="H29" s="653">
        <v>2</v>
      </c>
      <c r="I29" s="654">
        <v>2</v>
      </c>
      <c r="J29" s="653">
        <v>1</v>
      </c>
      <c r="K29" s="654">
        <v>5</v>
      </c>
      <c r="L29" s="653">
        <v>1</v>
      </c>
      <c r="M29" s="653">
        <v>0</v>
      </c>
      <c r="N29" s="649">
        <v>0</v>
      </c>
      <c r="O29" s="650">
        <f t="shared" si="1"/>
        <v>14</v>
      </c>
      <c r="P29" s="650">
        <f>ROUND(2*(G29*G$11+H29*H$11+I29*I$11+J29*J$11+K29*K$11+L29*L$11+M29*M$11),0)</f>
        <v>96</v>
      </c>
      <c r="Q29" s="645"/>
      <c r="R29" s="574"/>
      <c r="S29" s="574"/>
      <c r="T29" s="651"/>
      <c r="U29" s="651"/>
      <c r="V29" s="651"/>
      <c r="W29" s="651"/>
      <c r="X29" s="651"/>
      <c r="Y29" s="651"/>
    </row>
    <row r="30" spans="1:25" ht="18" customHeight="1">
      <c r="A30" s="610"/>
      <c r="B30" s="611">
        <v>18</v>
      </c>
      <c r="C30" s="612"/>
      <c r="D30" s="613"/>
      <c r="E30" s="674" t="s">
        <v>309</v>
      </c>
      <c r="F30" s="614"/>
      <c r="G30" s="652">
        <v>14</v>
      </c>
      <c r="H30" s="653">
        <v>10</v>
      </c>
      <c r="I30" s="654">
        <v>12</v>
      </c>
      <c r="J30" s="653">
        <v>5</v>
      </c>
      <c r="K30" s="654">
        <v>18</v>
      </c>
      <c r="L30" s="653">
        <v>7</v>
      </c>
      <c r="M30" s="653">
        <v>2</v>
      </c>
      <c r="N30" s="649">
        <v>0</v>
      </c>
      <c r="O30" s="650">
        <f t="shared" si="1"/>
        <v>68</v>
      </c>
      <c r="P30" s="650">
        <f t="shared" ref="P30" si="2">ROUND(3*(G30*G$11+H30*H$11+I30*I$11+J30*J$11+K30*K$11+L30*L$11+M30*M$11),0)</f>
        <v>708</v>
      </c>
      <c r="Q30" s="645"/>
      <c r="R30" s="574"/>
      <c r="S30" s="574"/>
      <c r="T30" s="651"/>
      <c r="U30" s="651"/>
      <c r="V30" s="651"/>
      <c r="W30" s="651"/>
      <c r="X30" s="651"/>
      <c r="Y30" s="651"/>
    </row>
    <row r="31" spans="1:25" ht="18" customHeight="1">
      <c r="A31" s="610"/>
      <c r="B31" s="626">
        <v>19</v>
      </c>
      <c r="C31" s="612"/>
      <c r="D31" s="613"/>
      <c r="E31" s="674" t="s">
        <v>310</v>
      </c>
      <c r="F31" s="614"/>
      <c r="G31" s="652">
        <v>0</v>
      </c>
      <c r="H31" s="653">
        <v>0</v>
      </c>
      <c r="I31" s="654">
        <v>1</v>
      </c>
      <c r="J31" s="653">
        <v>0</v>
      </c>
      <c r="K31" s="654">
        <v>5</v>
      </c>
      <c r="L31" s="653">
        <v>6</v>
      </c>
      <c r="M31" s="653">
        <v>2</v>
      </c>
      <c r="N31" s="649"/>
      <c r="O31" s="714">
        <f t="shared" si="1"/>
        <v>14</v>
      </c>
      <c r="P31" s="714">
        <f>ROUND(4*(G31*G$11+H31*H$11+I31*I$11+J31*J$11+K31*K$11+L31*L$11+M31*M$11),0)</f>
        <v>312</v>
      </c>
      <c r="Q31" s="645"/>
      <c r="R31" s="574"/>
      <c r="S31" s="574"/>
      <c r="T31" s="651"/>
      <c r="U31" s="651"/>
      <c r="V31" s="651"/>
      <c r="W31" s="651"/>
      <c r="X31" s="651"/>
      <c r="Y31" s="651"/>
    </row>
    <row r="32" spans="1:25" ht="18" customHeight="1">
      <c r="A32" s="610"/>
      <c r="B32" s="611">
        <v>20</v>
      </c>
      <c r="C32" s="612"/>
      <c r="D32" s="613"/>
      <c r="E32" s="726" t="s">
        <v>303</v>
      </c>
      <c r="F32" s="614"/>
      <c r="G32" s="652"/>
      <c r="H32" s="653"/>
      <c r="I32" s="654"/>
      <c r="J32" s="653"/>
      <c r="K32" s="654"/>
      <c r="L32" s="653"/>
      <c r="M32" s="653"/>
      <c r="N32" s="713"/>
      <c r="O32" s="650">
        <f>SUM(O28:O31)</f>
        <v>104</v>
      </c>
      <c r="P32" s="650">
        <f>SUM(P28:P31)</f>
        <v>1146</v>
      </c>
      <c r="Q32" s="645"/>
      <c r="R32" s="574"/>
      <c r="S32" s="574"/>
      <c r="T32" s="651"/>
      <c r="U32" s="651"/>
      <c r="V32" s="651"/>
      <c r="W32" s="651"/>
      <c r="X32" s="651"/>
      <c r="Y32" s="651"/>
    </row>
    <row r="33" spans="1:25" ht="18" customHeight="1">
      <c r="A33" s="610"/>
      <c r="B33" s="611">
        <v>21</v>
      </c>
      <c r="C33" s="612"/>
      <c r="D33" s="613"/>
      <c r="E33" s="912" t="s">
        <v>19</v>
      </c>
      <c r="F33" s="614"/>
      <c r="G33" s="715"/>
      <c r="H33" s="716"/>
      <c r="I33" s="717"/>
      <c r="J33" s="716"/>
      <c r="K33" s="717"/>
      <c r="L33" s="716"/>
      <c r="M33" s="716"/>
      <c r="N33" s="713"/>
      <c r="O33" s="650">
        <f>O19+O26+O32</f>
        <v>1261</v>
      </c>
      <c r="P33" s="650">
        <f>P19+P26+P32</f>
        <v>12544</v>
      </c>
      <c r="Q33" s="645"/>
      <c r="R33" s="574"/>
      <c r="S33" s="574"/>
      <c r="T33" s="651"/>
      <c r="U33" s="651"/>
      <c r="V33" s="651"/>
      <c r="W33" s="651"/>
      <c r="X33" s="651"/>
      <c r="Y33" s="651"/>
    </row>
    <row r="34" spans="1:25" ht="6" customHeight="1">
      <c r="A34" s="602"/>
      <c r="B34" s="603"/>
      <c r="C34" s="621"/>
      <c r="D34" s="606"/>
      <c r="E34" s="622"/>
      <c r="F34" s="606"/>
      <c r="G34" s="623"/>
      <c r="H34" s="623"/>
      <c r="I34" s="623"/>
      <c r="J34" s="623"/>
      <c r="K34" s="623"/>
      <c r="L34" s="623"/>
      <c r="M34" s="623"/>
      <c r="N34" s="623"/>
      <c r="O34" s="623"/>
      <c r="P34" s="623"/>
      <c r="Q34" s="655"/>
      <c r="R34" s="574"/>
      <c r="S34" s="574"/>
      <c r="T34" s="5"/>
      <c r="U34" s="5"/>
      <c r="V34" s="5"/>
      <c r="W34" s="5"/>
      <c r="X34" s="5"/>
      <c r="Y34" s="5"/>
    </row>
    <row r="35" spans="1:25" ht="16.2" customHeight="1">
      <c r="A35" s="574"/>
      <c r="B35" s="883" t="s">
        <v>429</v>
      </c>
      <c r="C35" s="574"/>
      <c r="D35" s="582"/>
      <c r="E35" s="882"/>
      <c r="F35" s="582"/>
      <c r="G35" s="627"/>
      <c r="H35" s="627"/>
      <c r="I35" s="627"/>
      <c r="J35" s="627"/>
      <c r="K35" s="627"/>
      <c r="L35" s="627"/>
      <c r="M35" s="627"/>
      <c r="N35" s="627"/>
      <c r="O35" s="627"/>
      <c r="P35" s="627"/>
      <c r="Q35" s="582"/>
      <c r="R35" s="574"/>
      <c r="S35" s="574"/>
      <c r="T35" s="5"/>
      <c r="U35" s="5"/>
      <c r="V35" s="5"/>
      <c r="W35" s="5"/>
      <c r="X35" s="5"/>
      <c r="Y35" s="5"/>
    </row>
    <row r="36" spans="1:25" ht="12" customHeight="1">
      <c r="A36" s="575"/>
      <c r="B36" s="575"/>
      <c r="C36" s="575"/>
      <c r="D36" s="575"/>
      <c r="E36" s="575"/>
      <c r="F36" s="575"/>
      <c r="G36" s="575"/>
      <c r="H36" s="575"/>
      <c r="I36" s="575"/>
      <c r="J36" s="575"/>
      <c r="K36" s="575"/>
      <c r="L36" s="575"/>
      <c r="M36" s="575"/>
      <c r="N36" s="575"/>
      <c r="O36" s="575"/>
      <c r="P36" s="710"/>
      <c r="Q36" s="575"/>
      <c r="R36" s="568"/>
      <c r="S36" s="568"/>
    </row>
    <row r="37" spans="1:25" ht="18" customHeight="1">
      <c r="A37" s="568"/>
      <c r="B37" s="1026" t="s">
        <v>184</v>
      </c>
      <c r="C37" s="1026"/>
      <c r="D37" s="1026"/>
      <c r="E37" s="1026"/>
      <c r="F37" s="1026"/>
      <c r="G37" s="1026"/>
      <c r="H37" s="1026"/>
      <c r="I37" s="1026"/>
      <c r="J37" s="1026"/>
      <c r="K37" s="1026"/>
      <c r="L37" s="1026"/>
      <c r="M37" s="1026"/>
      <c r="N37" s="1026"/>
      <c r="O37" s="1048"/>
      <c r="P37" s="718"/>
      <c r="Q37" s="574"/>
      <c r="R37" s="574"/>
      <c r="S37" s="574"/>
    </row>
    <row r="38" spans="1:25" ht="5.0999999999999996" customHeight="1">
      <c r="A38" s="590"/>
      <c r="B38" s="591"/>
      <c r="C38" s="592"/>
      <c r="D38" s="590"/>
      <c r="E38" s="593"/>
      <c r="F38" s="593"/>
      <c r="G38" s="593"/>
      <c r="H38" s="593"/>
      <c r="I38" s="593"/>
      <c r="J38" s="593"/>
      <c r="K38" s="593"/>
      <c r="L38" s="593"/>
      <c r="M38" s="593"/>
      <c r="N38" s="593"/>
      <c r="O38" s="643"/>
      <c r="P38" s="643"/>
      <c r="Q38" s="592"/>
      <c r="R38" s="574"/>
    </row>
    <row r="39" spans="1:25" ht="18" customHeight="1">
      <c r="A39" s="594"/>
      <c r="B39" s="1011" t="s">
        <v>0</v>
      </c>
      <c r="C39" s="581"/>
      <c r="D39" s="595"/>
      <c r="E39" s="1013" t="s">
        <v>14</v>
      </c>
      <c r="F39" s="582"/>
      <c r="G39" s="1019" t="s">
        <v>3</v>
      </c>
      <c r="H39" s="1020"/>
      <c r="I39" s="1020"/>
      <c r="J39" s="1020"/>
      <c r="K39" s="1020"/>
      <c r="L39" s="1020"/>
      <c r="M39" s="1021"/>
      <c r="N39" s="644"/>
      <c r="O39" s="1050" t="s">
        <v>20</v>
      </c>
      <c r="P39" s="1051"/>
      <c r="Q39" s="581"/>
      <c r="R39" s="574"/>
    </row>
    <row r="40" spans="1:25" ht="18" customHeight="1">
      <c r="A40" s="594"/>
      <c r="B40" s="1012"/>
      <c r="C40" s="581"/>
      <c r="D40" s="595"/>
      <c r="E40" s="1014"/>
      <c r="F40" s="582"/>
      <c r="G40" s="598">
        <v>1</v>
      </c>
      <c r="H40" s="599">
        <v>2</v>
      </c>
      <c r="I40" s="599">
        <v>3</v>
      </c>
      <c r="J40" s="599">
        <v>4</v>
      </c>
      <c r="K40" s="599">
        <v>5</v>
      </c>
      <c r="L40" s="599">
        <v>6</v>
      </c>
      <c r="M40" s="599">
        <v>7</v>
      </c>
      <c r="N40" s="601"/>
      <c r="O40" s="1052"/>
      <c r="P40" s="1053"/>
      <c r="Q40" s="581"/>
      <c r="R40" s="574"/>
      <c r="S40" s="5"/>
      <c r="T40" s="5"/>
      <c r="U40" s="5"/>
      <c r="V40" s="5"/>
      <c r="W40" s="5"/>
      <c r="X40" s="5"/>
    </row>
    <row r="41" spans="1:25" ht="5.0999999999999996" customHeight="1">
      <c r="A41" s="602"/>
      <c r="B41" s="603"/>
      <c r="C41" s="604"/>
      <c r="D41" s="605"/>
      <c r="E41" s="606"/>
      <c r="F41" s="606"/>
      <c r="G41" s="656"/>
      <c r="H41" s="657"/>
      <c r="I41" s="657"/>
      <c r="J41" s="657"/>
      <c r="K41" s="657"/>
      <c r="L41" s="657"/>
      <c r="M41" s="657"/>
      <c r="N41" s="609"/>
      <c r="O41" s="1054"/>
      <c r="P41" s="1055"/>
      <c r="Q41" s="581"/>
      <c r="R41" s="574"/>
      <c r="S41" s="5"/>
      <c r="T41" s="5"/>
      <c r="U41" s="5"/>
      <c r="V41" s="5"/>
      <c r="W41" s="5"/>
      <c r="X41" s="5"/>
    </row>
    <row r="42" spans="1:25" ht="18" customHeight="1">
      <c r="A42" s="610"/>
      <c r="B42" s="611">
        <v>22</v>
      </c>
      <c r="C42" s="612"/>
      <c r="D42" s="613"/>
      <c r="E42" s="733" t="s">
        <v>301</v>
      </c>
      <c r="F42" s="614"/>
      <c r="G42" s="658"/>
      <c r="H42" s="616"/>
      <c r="I42" s="616"/>
      <c r="J42" s="616"/>
      <c r="K42" s="616"/>
      <c r="L42" s="616"/>
      <c r="M42" s="616"/>
      <c r="N42" s="659"/>
      <c r="O42" s="1056"/>
      <c r="P42" s="1057"/>
      <c r="Q42" s="581"/>
      <c r="R42" s="574"/>
      <c r="S42" s="651"/>
      <c r="T42" s="651"/>
      <c r="U42" s="651"/>
      <c r="V42" s="651"/>
      <c r="W42" s="651"/>
      <c r="X42" s="651"/>
    </row>
    <row r="43" spans="1:25" ht="18" customHeight="1">
      <c r="A43" s="610"/>
      <c r="B43" s="611">
        <v>23</v>
      </c>
      <c r="C43" s="612"/>
      <c r="D43" s="613"/>
      <c r="E43" s="730" t="s">
        <v>307</v>
      </c>
      <c r="F43" s="614"/>
      <c r="G43" s="660" t="str">
        <f>IF('3-B'!$L$10="","-",ROUND(G14*'3-B'!G41,0))</f>
        <v>-</v>
      </c>
      <c r="H43" s="660" t="str">
        <f>IF('3-B'!$L$10="","-",ROUND(H14*'3-B'!H41,0))</f>
        <v>-</v>
      </c>
      <c r="I43" s="660" t="str">
        <f>IF('3-B'!$L$10="","-",ROUND(I14*'3-B'!I41,0))</f>
        <v>-</v>
      </c>
      <c r="J43" s="660" t="str">
        <f>IF('3-B'!$L$10="","-",ROUND(J14*'3-B'!J41,0))</f>
        <v>-</v>
      </c>
      <c r="K43" s="660" t="str">
        <f>IF('3-B'!$L$10="","-",ROUND(K14*'3-B'!K41,0))</f>
        <v>-</v>
      </c>
      <c r="L43" s="660" t="str">
        <f>IF('3-B'!$L$10="","-",ROUND(L14*'3-B'!L41,0))</f>
        <v>-</v>
      </c>
      <c r="M43" s="660" t="str">
        <f>IF('3-B'!$L$10="","-",ROUND(M14*'3-B'!M41,0))</f>
        <v>-</v>
      </c>
      <c r="N43" s="659"/>
      <c r="O43" s="1035">
        <f>SUM(G43:M43)</f>
        <v>0</v>
      </c>
      <c r="P43" s="1036"/>
      <c r="Q43" s="581"/>
      <c r="R43" s="574"/>
      <c r="S43" s="651"/>
      <c r="T43" s="651"/>
      <c r="U43" s="651"/>
      <c r="V43" s="651"/>
      <c r="W43" s="651"/>
      <c r="X43" s="651"/>
    </row>
    <row r="44" spans="1:25" ht="18" customHeight="1">
      <c r="A44" s="610"/>
      <c r="B44" s="611">
        <v>24</v>
      </c>
      <c r="C44" s="612"/>
      <c r="D44" s="613"/>
      <c r="E44" s="674" t="s">
        <v>308</v>
      </c>
      <c r="F44" s="614"/>
      <c r="G44" s="660" t="str">
        <f>IF('3-B'!$L$10="","-",ROUND(G15*'3-B'!G42,0))</f>
        <v>-</v>
      </c>
      <c r="H44" s="660" t="str">
        <f>IF('3-B'!$L$10="","-",ROUND(H15*'3-B'!H42,0))</f>
        <v>-</v>
      </c>
      <c r="I44" s="660" t="str">
        <f>IF('3-B'!$L$10="","-",ROUND(I15*'3-B'!I42,0))</f>
        <v>-</v>
      </c>
      <c r="J44" s="660" t="str">
        <f>IF('3-B'!$L$10="","-",ROUND(J15*'3-B'!J42,0))</f>
        <v>-</v>
      </c>
      <c r="K44" s="660" t="str">
        <f>IF('3-B'!$L$10="","-",ROUND(K15*'3-B'!K42,0))</f>
        <v>-</v>
      </c>
      <c r="L44" s="660" t="str">
        <f>IF('3-B'!$L$10="","-",ROUND(L15*'3-B'!L42,0))</f>
        <v>-</v>
      </c>
      <c r="M44" s="660" t="str">
        <f>IF('3-B'!$L$10="","-",ROUND(M15*'3-B'!M42,0))</f>
        <v>-</v>
      </c>
      <c r="N44" s="659"/>
      <c r="O44" s="1035">
        <f>SUM(G44:M44)</f>
        <v>0</v>
      </c>
      <c r="P44" s="1036"/>
      <c r="Q44" s="581"/>
      <c r="R44" s="574"/>
      <c r="S44" s="651"/>
      <c r="T44" s="651"/>
      <c r="U44" s="651"/>
      <c r="V44" s="651"/>
      <c r="W44" s="651"/>
      <c r="X44" s="651"/>
    </row>
    <row r="45" spans="1:25" ht="18" customHeight="1">
      <c r="A45" s="610"/>
      <c r="B45" s="611">
        <v>25</v>
      </c>
      <c r="C45" s="612"/>
      <c r="D45" s="613"/>
      <c r="E45" s="674" t="s">
        <v>309</v>
      </c>
      <c r="F45" s="614"/>
      <c r="G45" s="660" t="str">
        <f>IF('3-B'!$L$10="","-",ROUND(G16*'3-B'!G43,0))</f>
        <v>-</v>
      </c>
      <c r="H45" s="660" t="str">
        <f>IF('3-B'!$L$10="","-",ROUND(H16*'3-B'!H43,0))</f>
        <v>-</v>
      </c>
      <c r="I45" s="660" t="str">
        <f>IF('3-B'!$L$10="","-",ROUND(I16*'3-B'!I43,0))</f>
        <v>-</v>
      </c>
      <c r="J45" s="660" t="str">
        <f>IF('3-B'!$L$10="","-",ROUND(J16*'3-B'!J43,0))</f>
        <v>-</v>
      </c>
      <c r="K45" s="660" t="str">
        <f>IF('3-B'!$L$10="","-",ROUND(K16*'3-B'!K43,0))</f>
        <v>-</v>
      </c>
      <c r="L45" s="660" t="str">
        <f>IF('3-B'!$L$10="","-",ROUND(L16*'3-B'!L43,0))</f>
        <v>-</v>
      </c>
      <c r="M45" s="660" t="str">
        <f>IF('3-B'!$L$10="","-",ROUND(M16*'3-B'!M43,0))</f>
        <v>-</v>
      </c>
      <c r="N45" s="659"/>
      <c r="O45" s="1035">
        <f>SUM(G45:M45)</f>
        <v>0</v>
      </c>
      <c r="P45" s="1036"/>
      <c r="Q45" s="581"/>
      <c r="R45" s="574"/>
      <c r="S45" s="651"/>
      <c r="T45" s="651"/>
      <c r="U45" s="651"/>
      <c r="V45" s="651"/>
      <c r="W45" s="651"/>
      <c r="X45" s="651"/>
    </row>
    <row r="46" spans="1:25" ht="18" customHeight="1">
      <c r="A46" s="610"/>
      <c r="B46" s="611">
        <v>26</v>
      </c>
      <c r="C46" s="612"/>
      <c r="D46" s="613"/>
      <c r="E46" s="674" t="s">
        <v>310</v>
      </c>
      <c r="F46" s="614"/>
      <c r="G46" s="660" t="str">
        <f>IF('3-B'!$L$10="","-",ROUND(G17*'3-B'!G44,0))</f>
        <v>-</v>
      </c>
      <c r="H46" s="660" t="str">
        <f>IF('3-B'!$L$10="","-",ROUND(H17*'3-B'!H44,0))</f>
        <v>-</v>
      </c>
      <c r="I46" s="660" t="str">
        <f>IF('3-B'!$L$10="","-",ROUND(I17*'3-B'!I44,0))</f>
        <v>-</v>
      </c>
      <c r="J46" s="660" t="str">
        <f>IF('3-B'!$L$10="","-",ROUND(J17*'3-B'!J44,0))</f>
        <v>-</v>
      </c>
      <c r="K46" s="660" t="str">
        <f>IF('3-B'!$L$10="","-",ROUND(K17*'3-B'!K44,0))</f>
        <v>-</v>
      </c>
      <c r="L46" s="660" t="str">
        <f>IF('3-B'!$L$10="","-",ROUND(L17*'3-B'!L44,0))</f>
        <v>-</v>
      </c>
      <c r="M46" s="660" t="str">
        <f>IF('3-B'!$L$10="","-",ROUND(M17*'3-B'!M44,0))</f>
        <v>-</v>
      </c>
      <c r="N46" s="659"/>
      <c r="O46" s="1035">
        <f>SUM(G46:M46)</f>
        <v>0</v>
      </c>
      <c r="P46" s="1036"/>
      <c r="Q46" s="581"/>
      <c r="R46" s="574"/>
      <c r="S46" s="651"/>
      <c r="T46" s="651"/>
      <c r="U46" s="651"/>
      <c r="V46" s="651"/>
      <c r="W46" s="651"/>
      <c r="X46" s="651"/>
    </row>
    <row r="47" spans="1:25" ht="18" customHeight="1">
      <c r="A47" s="610"/>
      <c r="B47" s="611">
        <v>27</v>
      </c>
      <c r="C47" s="612"/>
      <c r="D47" s="613"/>
      <c r="E47" s="674" t="s">
        <v>311</v>
      </c>
      <c r="F47" s="614"/>
      <c r="G47" s="660" t="str">
        <f>IF('3-B'!$L$10="","-",ROUND(G18*'3-B'!G45,0))</f>
        <v>-</v>
      </c>
      <c r="H47" s="660" t="str">
        <f>IF('3-B'!$L$10="","-",ROUND(H18*'3-B'!H45,0))</f>
        <v>-</v>
      </c>
      <c r="I47" s="660" t="str">
        <f>IF('3-B'!$L$10="","-",ROUND(I18*'3-B'!I45,0))</f>
        <v>-</v>
      </c>
      <c r="J47" s="660" t="str">
        <f>IF('3-B'!$L$10="","-",ROUND(J18*'3-B'!J45,0))</f>
        <v>-</v>
      </c>
      <c r="K47" s="660" t="str">
        <f>IF('3-B'!$L$10="","-",ROUND(K18*'3-B'!K45,0))</f>
        <v>-</v>
      </c>
      <c r="L47" s="660" t="str">
        <f>IF('3-B'!$L$10="","-",ROUND(L18*'3-B'!L45,0))</f>
        <v>-</v>
      </c>
      <c r="M47" s="660" t="str">
        <f>IF('3-B'!$L$10="","-",ROUND(M18*'3-B'!M45,0))</f>
        <v>-</v>
      </c>
      <c r="N47" s="659"/>
      <c r="O47" s="1035">
        <f>SUM(G47:M47)</f>
        <v>0</v>
      </c>
      <c r="P47" s="1036"/>
      <c r="Q47" s="581"/>
      <c r="R47" s="574"/>
      <c r="S47" s="651"/>
      <c r="T47" s="651"/>
      <c r="U47" s="651"/>
      <c r="V47" s="651"/>
      <c r="W47" s="651"/>
      <c r="X47" s="651"/>
    </row>
    <row r="48" spans="1:25" ht="18" customHeight="1">
      <c r="A48" s="610"/>
      <c r="B48" s="611">
        <v>28</v>
      </c>
      <c r="C48" s="612"/>
      <c r="D48" s="613"/>
      <c r="E48" s="733" t="s">
        <v>290</v>
      </c>
      <c r="F48" s="614"/>
      <c r="G48" s="660"/>
      <c r="H48" s="660"/>
      <c r="I48" s="660"/>
      <c r="J48" s="660"/>
      <c r="K48" s="660"/>
      <c r="L48" s="660"/>
      <c r="M48" s="660"/>
      <c r="N48" s="659"/>
      <c r="O48" s="1035"/>
      <c r="P48" s="1036"/>
      <c r="Q48" s="581"/>
      <c r="R48" s="574"/>
      <c r="S48" s="651"/>
      <c r="T48" s="651"/>
      <c r="U48" s="651"/>
      <c r="V48" s="651"/>
      <c r="W48" s="651"/>
      <c r="X48" s="651"/>
    </row>
    <row r="49" spans="1:24" ht="18" customHeight="1">
      <c r="A49" s="610"/>
      <c r="B49" s="611">
        <v>29</v>
      </c>
      <c r="C49" s="612"/>
      <c r="D49" s="613"/>
      <c r="E49" s="730" t="s">
        <v>307</v>
      </c>
      <c r="F49" s="614"/>
      <c r="G49" s="660" t="str">
        <f>IF('3-B'!$M$10="","-",ROUND(G21*'3-B'!G47,0))</f>
        <v>-</v>
      </c>
      <c r="H49" s="660" t="str">
        <f>IF('3-B'!$M$10="","-",ROUND(H21*'3-B'!H47,0))</f>
        <v>-</v>
      </c>
      <c r="I49" s="660" t="str">
        <f>IF('3-B'!$M$10="","-",ROUND(I21*'3-B'!I47,0))</f>
        <v>-</v>
      </c>
      <c r="J49" s="660" t="str">
        <f>IF('3-B'!$M$10="","-",ROUND(J21*'3-B'!J47,0))</f>
        <v>-</v>
      </c>
      <c r="K49" s="660" t="str">
        <f>IF('3-B'!$M$10="","-",ROUND(K21*'3-B'!K47,0))</f>
        <v>-</v>
      </c>
      <c r="L49" s="660" t="str">
        <f>IF('3-B'!$M$10="","-",ROUND(L21*'3-B'!L47,0))</f>
        <v>-</v>
      </c>
      <c r="M49" s="660" t="str">
        <f>IF('3-B'!$M$10="","-",ROUND(M21*'3-B'!M47,0))</f>
        <v>-</v>
      </c>
      <c r="N49" s="659"/>
      <c r="O49" s="1035">
        <f>SUM(G49:M49)</f>
        <v>0</v>
      </c>
      <c r="P49" s="1036"/>
      <c r="Q49" s="581"/>
      <c r="R49" s="574"/>
      <c r="S49" s="651"/>
      <c r="T49" s="651"/>
      <c r="U49" s="651"/>
      <c r="V49" s="651"/>
      <c r="W49" s="651"/>
      <c r="X49" s="651"/>
    </row>
    <row r="50" spans="1:24" ht="18" customHeight="1">
      <c r="A50" s="610"/>
      <c r="B50" s="611">
        <v>30</v>
      </c>
      <c r="C50" s="612"/>
      <c r="D50" s="613"/>
      <c r="E50" s="674" t="s">
        <v>308</v>
      </c>
      <c r="F50" s="614"/>
      <c r="G50" s="660" t="str">
        <f>IF('3-B'!$M$10="","-",ROUND(G22*'3-B'!G48,0))</f>
        <v>-</v>
      </c>
      <c r="H50" s="660" t="str">
        <f>IF('3-B'!$M$10="","-",ROUND(H22*'3-B'!H48,0))</f>
        <v>-</v>
      </c>
      <c r="I50" s="660" t="str">
        <f>IF('3-B'!$M$10="","-",ROUND(I22*'3-B'!I48,0))</f>
        <v>-</v>
      </c>
      <c r="J50" s="660" t="str">
        <f>IF('3-B'!$M$10="","-",ROUND(J22*'3-B'!J48,0))</f>
        <v>-</v>
      </c>
      <c r="K50" s="660" t="str">
        <f>IF('3-B'!$M$10="","-",ROUND(K22*'3-B'!K48,0))</f>
        <v>-</v>
      </c>
      <c r="L50" s="660" t="str">
        <f>IF('3-B'!$M$10="","-",ROUND(L22*'3-B'!L48,0))</f>
        <v>-</v>
      </c>
      <c r="M50" s="660" t="str">
        <f>IF('3-B'!$M$10="","-",ROUND(M22*'3-B'!M48,0))</f>
        <v>-</v>
      </c>
      <c r="N50" s="659"/>
      <c r="O50" s="1035">
        <f t="shared" ref="O50:O53" si="3">SUM(G50:M50)</f>
        <v>0</v>
      </c>
      <c r="P50" s="1036"/>
      <c r="Q50" s="581"/>
      <c r="R50" s="574"/>
      <c r="S50" s="651"/>
      <c r="T50" s="651"/>
      <c r="U50" s="651"/>
      <c r="V50" s="651"/>
      <c r="W50" s="651"/>
      <c r="X50" s="651"/>
    </row>
    <row r="51" spans="1:24" ht="18" customHeight="1">
      <c r="A51" s="610"/>
      <c r="B51" s="611">
        <v>31</v>
      </c>
      <c r="C51" s="612"/>
      <c r="D51" s="613"/>
      <c r="E51" s="674" t="s">
        <v>309</v>
      </c>
      <c r="F51" s="614"/>
      <c r="G51" s="660" t="str">
        <f>IF('3-B'!$M$10="","-",ROUND(G23*'3-B'!G49,0))</f>
        <v>-</v>
      </c>
      <c r="H51" s="660" t="str">
        <f>IF('3-B'!$M$10="","-",ROUND(H23*'3-B'!H49,0))</f>
        <v>-</v>
      </c>
      <c r="I51" s="660" t="str">
        <f>IF('3-B'!$M$10="","-",ROUND(I23*'3-B'!I49,0))</f>
        <v>-</v>
      </c>
      <c r="J51" s="660" t="str">
        <f>IF('3-B'!$M$10="","-",ROUND(J23*'3-B'!J49,0))</f>
        <v>-</v>
      </c>
      <c r="K51" s="660" t="str">
        <f>IF('3-B'!$M$10="","-",ROUND(K23*'3-B'!K49,0))</f>
        <v>-</v>
      </c>
      <c r="L51" s="660" t="str">
        <f>IF('3-B'!$M$10="","-",ROUND(L23*'3-B'!L49,0))</f>
        <v>-</v>
      </c>
      <c r="M51" s="660" t="str">
        <f>IF('3-B'!$M$10="","-",ROUND(M23*'3-B'!M49,0))</f>
        <v>-</v>
      </c>
      <c r="N51" s="659"/>
      <c r="O51" s="1035">
        <f t="shared" si="3"/>
        <v>0</v>
      </c>
      <c r="P51" s="1036"/>
      <c r="Q51" s="581"/>
      <c r="R51" s="574"/>
      <c r="S51" s="651"/>
      <c r="T51" s="651"/>
      <c r="U51" s="651"/>
      <c r="V51" s="651"/>
      <c r="W51" s="651"/>
      <c r="X51" s="651"/>
    </row>
    <row r="52" spans="1:24" ht="18" customHeight="1">
      <c r="A52" s="610"/>
      <c r="B52" s="611">
        <v>32</v>
      </c>
      <c r="C52" s="612"/>
      <c r="D52" s="613"/>
      <c r="E52" s="674" t="s">
        <v>310</v>
      </c>
      <c r="F52" s="614"/>
      <c r="G52" s="660" t="str">
        <f>IF('3-B'!$M$10="","-",ROUND(G24*'3-B'!G50,0))</f>
        <v>-</v>
      </c>
      <c r="H52" s="660" t="str">
        <f>IF('3-B'!$M$10="","-",ROUND(H24*'3-B'!H50,0))</f>
        <v>-</v>
      </c>
      <c r="I52" s="660" t="str">
        <f>IF('3-B'!$M$10="","-",ROUND(I24*'3-B'!I50,0))</f>
        <v>-</v>
      </c>
      <c r="J52" s="660" t="str">
        <f>IF('3-B'!$M$10="","-",ROUND(J24*'3-B'!J50,0))</f>
        <v>-</v>
      </c>
      <c r="K52" s="660" t="str">
        <f>IF('3-B'!$M$10="","-",ROUND(K24*'3-B'!K50,0))</f>
        <v>-</v>
      </c>
      <c r="L52" s="660" t="str">
        <f>IF('3-B'!$M$10="","-",ROUND(L24*'3-B'!L50,0))</f>
        <v>-</v>
      </c>
      <c r="M52" s="660" t="str">
        <f>IF('3-B'!$M$10="","-",ROUND(M24*'3-B'!M50,0))</f>
        <v>-</v>
      </c>
      <c r="N52" s="659"/>
      <c r="O52" s="1035">
        <f t="shared" si="3"/>
        <v>0</v>
      </c>
      <c r="P52" s="1036"/>
      <c r="Q52" s="581"/>
      <c r="R52" s="574"/>
      <c r="S52" s="651"/>
      <c r="T52" s="651"/>
      <c r="U52" s="651"/>
      <c r="V52" s="651"/>
      <c r="W52" s="651"/>
      <c r="X52" s="651"/>
    </row>
    <row r="53" spans="1:24" ht="18" customHeight="1">
      <c r="A53" s="610"/>
      <c r="B53" s="611">
        <v>33</v>
      </c>
      <c r="C53" s="612"/>
      <c r="D53" s="613"/>
      <c r="E53" s="674" t="s">
        <v>311</v>
      </c>
      <c r="F53" s="614"/>
      <c r="G53" s="660" t="str">
        <f>IF('3-B'!$M$10="","-",ROUND(G25*'3-B'!G51,0))</f>
        <v>-</v>
      </c>
      <c r="H53" s="660" t="str">
        <f>IF('3-B'!$M$10="","-",ROUND(H25*'3-B'!H51,0))</f>
        <v>-</v>
      </c>
      <c r="I53" s="660" t="str">
        <f>IF('3-B'!$M$10="","-",ROUND(I25*'3-B'!I51,0))</f>
        <v>-</v>
      </c>
      <c r="J53" s="660" t="str">
        <f>IF('3-B'!$M$10="","-",ROUND(J25*'3-B'!J51,0))</f>
        <v>-</v>
      </c>
      <c r="K53" s="660" t="str">
        <f>IF('3-B'!$M$10="","-",ROUND(K25*'3-B'!K51,0))</f>
        <v>-</v>
      </c>
      <c r="L53" s="660" t="str">
        <f>IF('3-B'!$M$10="","-",ROUND(L25*'3-B'!L51,0))</f>
        <v>-</v>
      </c>
      <c r="M53" s="660" t="str">
        <f>IF('3-B'!$M$10="","-",ROUND(M25*'3-B'!M51,0))</f>
        <v>-</v>
      </c>
      <c r="N53" s="659"/>
      <c r="O53" s="1035">
        <f t="shared" si="3"/>
        <v>0</v>
      </c>
      <c r="P53" s="1036"/>
      <c r="Q53" s="581"/>
      <c r="R53" s="574"/>
      <c r="S53" s="651"/>
      <c r="T53" s="651"/>
      <c r="U53" s="651"/>
      <c r="V53" s="651"/>
      <c r="W53" s="651"/>
      <c r="X53" s="651"/>
    </row>
    <row r="54" spans="1:24" ht="18" customHeight="1">
      <c r="A54" s="610"/>
      <c r="B54" s="611">
        <v>34</v>
      </c>
      <c r="C54" s="612"/>
      <c r="D54" s="613"/>
      <c r="E54" s="734" t="s">
        <v>235</v>
      </c>
      <c r="F54" s="614"/>
      <c r="G54" s="660"/>
      <c r="H54" s="660"/>
      <c r="I54" s="660"/>
      <c r="J54" s="660"/>
      <c r="K54" s="660"/>
      <c r="L54" s="660"/>
      <c r="M54" s="660"/>
      <c r="N54" s="659"/>
      <c r="O54" s="1035"/>
      <c r="P54" s="1036"/>
      <c r="Q54" s="581"/>
      <c r="R54" s="574"/>
      <c r="S54" s="651"/>
      <c r="T54" s="651"/>
      <c r="U54" s="651"/>
      <c r="V54" s="651"/>
      <c r="W54" s="651"/>
      <c r="X54" s="651"/>
    </row>
    <row r="55" spans="1:24" ht="18" customHeight="1">
      <c r="A55" s="610"/>
      <c r="B55" s="611">
        <v>35</v>
      </c>
      <c r="C55" s="612"/>
      <c r="D55" s="613"/>
      <c r="E55" s="730" t="s">
        <v>307</v>
      </c>
      <c r="F55" s="614"/>
      <c r="G55" s="660" t="str">
        <f>IF('3-B'!$L$10="","-",ROUND(G28*'3-B'!G53,0))</f>
        <v>-</v>
      </c>
      <c r="H55" s="660" t="str">
        <f>IF('3-B'!$L$10="","-",ROUND(H28*'3-B'!H53,0))</f>
        <v>-</v>
      </c>
      <c r="I55" s="660" t="str">
        <f>IF('3-B'!$L$10="","-",ROUND(I28*'3-B'!I53,0))</f>
        <v>-</v>
      </c>
      <c r="J55" s="660" t="str">
        <f>IF('3-B'!$L$10="","-",ROUND(J28*'3-B'!J53,0))</f>
        <v>-</v>
      </c>
      <c r="K55" s="660" t="str">
        <f>IF('3-B'!$L$10="","-",ROUND(K28*'3-B'!K53,0))</f>
        <v>-</v>
      </c>
      <c r="L55" s="660" t="str">
        <f>IF('3-B'!$L$10="","-",ROUND(L28*'3-B'!L53,0))</f>
        <v>-</v>
      </c>
      <c r="M55" s="660" t="str">
        <f>IF('3-B'!$L$10="","-",ROUND(M28*'3-B'!M53,0))</f>
        <v>-</v>
      </c>
      <c r="N55" s="659"/>
      <c r="O55" s="1035">
        <f>SUM(G55:M55)</f>
        <v>0</v>
      </c>
      <c r="P55" s="1036"/>
      <c r="Q55" s="581"/>
      <c r="R55" s="574"/>
      <c r="S55" s="651"/>
      <c r="T55" s="651"/>
      <c r="U55" s="651"/>
      <c r="V55" s="651"/>
      <c r="W55" s="651"/>
      <c r="X55" s="651"/>
    </row>
    <row r="56" spans="1:24" ht="18" customHeight="1">
      <c r="A56" s="610"/>
      <c r="B56" s="611">
        <v>36</v>
      </c>
      <c r="C56" s="612"/>
      <c r="D56" s="613"/>
      <c r="E56" s="674" t="s">
        <v>308</v>
      </c>
      <c r="F56" s="614"/>
      <c r="G56" s="660" t="str">
        <f>IF('3-B'!$L$10="","-",ROUND(G29*'3-B'!G54,0))</f>
        <v>-</v>
      </c>
      <c r="H56" s="660" t="str">
        <f>IF('3-B'!$L$10="","-",ROUND(H29*'3-B'!H54,0))</f>
        <v>-</v>
      </c>
      <c r="I56" s="660" t="str">
        <f>IF('3-B'!$L$10="","-",ROUND(I29*'3-B'!I54,0))</f>
        <v>-</v>
      </c>
      <c r="J56" s="660" t="str">
        <f>IF('3-B'!$L$10="","-",ROUND(J29*'3-B'!J54,0))</f>
        <v>-</v>
      </c>
      <c r="K56" s="660" t="str">
        <f>IF('3-B'!$L$10="","-",ROUND(K29*'3-B'!K54,0))</f>
        <v>-</v>
      </c>
      <c r="L56" s="660" t="str">
        <f>IF('3-B'!$L$10="","-",ROUND(L29*'3-B'!L54,0))</f>
        <v>-</v>
      </c>
      <c r="M56" s="660" t="str">
        <f>IF('3-B'!$L$10="","-",ROUND(M29*'3-B'!M54,0))</f>
        <v>-</v>
      </c>
      <c r="N56" s="659"/>
      <c r="O56" s="1035">
        <f t="shared" ref="O56:O58" si="4">SUM(G56:M56)</f>
        <v>0</v>
      </c>
      <c r="P56" s="1036"/>
      <c r="Q56" s="581"/>
      <c r="R56" s="574"/>
      <c r="S56" s="651"/>
      <c r="T56" s="651"/>
      <c r="U56" s="651"/>
      <c r="V56" s="651"/>
      <c r="W56" s="651"/>
      <c r="X56" s="651"/>
    </row>
    <row r="57" spans="1:24" ht="18" customHeight="1">
      <c r="A57" s="610"/>
      <c r="B57" s="611">
        <v>37</v>
      </c>
      <c r="C57" s="612"/>
      <c r="D57" s="613"/>
      <c r="E57" s="674" t="s">
        <v>309</v>
      </c>
      <c r="F57" s="614"/>
      <c r="G57" s="660" t="str">
        <f>IF('3-B'!$L$10="","-",ROUND(G30*'3-B'!G55,0))</f>
        <v>-</v>
      </c>
      <c r="H57" s="660" t="str">
        <f>IF('3-B'!$L$10="","-",ROUND(H30*'3-B'!H55,0))</f>
        <v>-</v>
      </c>
      <c r="I57" s="660" t="str">
        <f>IF('3-B'!$L$10="","-",ROUND(I30*'3-B'!I55,0))</f>
        <v>-</v>
      </c>
      <c r="J57" s="660" t="str">
        <f>IF('3-B'!$L$10="","-",ROUND(J30*'3-B'!J55,0))</f>
        <v>-</v>
      </c>
      <c r="K57" s="660" t="str">
        <f>IF('3-B'!$L$10="","-",ROUND(K30*'3-B'!K55,0))</f>
        <v>-</v>
      </c>
      <c r="L57" s="660" t="str">
        <f>IF('3-B'!$L$10="","-",ROUND(L30*'3-B'!L55,0))</f>
        <v>-</v>
      </c>
      <c r="M57" s="660" t="str">
        <f>IF('3-B'!$L$10="","-",ROUND(M30*'3-B'!M55,0))</f>
        <v>-</v>
      </c>
      <c r="N57" s="659"/>
      <c r="O57" s="1035">
        <f t="shared" si="4"/>
        <v>0</v>
      </c>
      <c r="P57" s="1036"/>
      <c r="Q57" s="581"/>
      <c r="R57" s="574"/>
      <c r="S57" s="651"/>
      <c r="T57" s="651"/>
      <c r="U57" s="651"/>
      <c r="V57" s="651"/>
      <c r="W57" s="651"/>
      <c r="X57" s="651"/>
    </row>
    <row r="58" spans="1:24" ht="18" customHeight="1">
      <c r="A58" s="610"/>
      <c r="B58" s="669">
        <v>38</v>
      </c>
      <c r="C58" s="612"/>
      <c r="D58" s="613"/>
      <c r="E58" s="674" t="s">
        <v>310</v>
      </c>
      <c r="F58" s="614"/>
      <c r="G58" s="660" t="str">
        <f>IF('3-B'!$L$10="","-",ROUND(G31*'3-B'!G56,0))</f>
        <v>-</v>
      </c>
      <c r="H58" s="660" t="str">
        <f>IF('3-B'!$L$10="","-",ROUND(H31*'3-B'!H56,0))</f>
        <v>-</v>
      </c>
      <c r="I58" s="660" t="str">
        <f>IF('3-B'!$L$10="","-",ROUND(I31*'3-B'!I56,0))</f>
        <v>-</v>
      </c>
      <c r="J58" s="660" t="str">
        <f>IF('3-B'!$L$10="","-",ROUND(J31*'3-B'!J56,0))</f>
        <v>-</v>
      </c>
      <c r="K58" s="660" t="str">
        <f>IF('3-B'!$L$10="","-",ROUND(K31*'3-B'!K56,0))</f>
        <v>-</v>
      </c>
      <c r="L58" s="660" t="str">
        <f>IF('3-B'!$L$10="","-",ROUND(L31*'3-B'!L56,0))</f>
        <v>-</v>
      </c>
      <c r="M58" s="660" t="str">
        <f>IF('3-B'!$L$10="","-",ROUND(M31*'3-B'!M56,0))</f>
        <v>-</v>
      </c>
      <c r="N58" s="659"/>
      <c r="O58" s="1037">
        <f t="shared" si="4"/>
        <v>0</v>
      </c>
      <c r="P58" s="1038"/>
      <c r="Q58" s="581"/>
      <c r="R58" s="574"/>
      <c r="S58" s="651"/>
      <c r="T58" s="651"/>
      <c r="U58" s="651"/>
      <c r="V58" s="651"/>
      <c r="W58" s="651"/>
      <c r="X58" s="651"/>
    </row>
    <row r="59" spans="1:24" s="148" customFormat="1" ht="18" customHeight="1">
      <c r="A59" s="662"/>
      <c r="B59" s="707">
        <v>39</v>
      </c>
      <c r="C59" s="663"/>
      <c r="D59" s="664"/>
      <c r="E59" s="1049" t="s">
        <v>291</v>
      </c>
      <c r="F59" s="1049"/>
      <c r="G59" s="1049"/>
      <c r="H59" s="1049"/>
      <c r="I59" s="1049"/>
      <c r="J59" s="1049"/>
      <c r="K59" s="1049"/>
      <c r="L59" s="1049"/>
      <c r="M59" s="1049"/>
      <c r="N59" s="659"/>
      <c r="O59" s="1039">
        <f>SUM(O42:O58)</f>
        <v>0</v>
      </c>
      <c r="P59" s="1040"/>
      <c r="Q59" s="728"/>
      <c r="R59" s="632"/>
      <c r="S59" s="661"/>
      <c r="T59" s="661"/>
      <c r="U59" s="661"/>
      <c r="V59" s="661"/>
      <c r="W59" s="661"/>
      <c r="X59" s="661"/>
    </row>
    <row r="60" spans="1:24" ht="18" customHeight="1">
      <c r="A60" s="665"/>
      <c r="B60" s="611">
        <v>40</v>
      </c>
      <c r="C60" s="666"/>
      <c r="D60" s="667"/>
      <c r="E60" s="1041" t="s">
        <v>272</v>
      </c>
      <c r="F60" s="1041"/>
      <c r="G60" s="1041"/>
      <c r="H60" s="1041"/>
      <c r="I60" s="1041"/>
      <c r="J60" s="1041"/>
      <c r="K60" s="1041"/>
      <c r="L60" s="1041"/>
      <c r="M60" s="1041"/>
      <c r="N60" s="659"/>
      <c r="O60" s="1031">
        <v>12</v>
      </c>
      <c r="P60" s="1032"/>
      <c r="Q60" s="581"/>
      <c r="R60" s="574"/>
      <c r="S60" s="5"/>
      <c r="T60" s="5"/>
      <c r="U60" s="5"/>
      <c r="V60" s="5"/>
      <c r="W60" s="651"/>
      <c r="X60" s="651"/>
    </row>
    <row r="61" spans="1:24" ht="18" customHeight="1">
      <c r="A61" s="668"/>
      <c r="B61" s="669">
        <v>41</v>
      </c>
      <c r="C61" s="670"/>
      <c r="D61" s="671"/>
      <c r="E61" s="1042" t="s">
        <v>292</v>
      </c>
      <c r="F61" s="1042"/>
      <c r="G61" s="1042"/>
      <c r="H61" s="1042"/>
      <c r="I61" s="1042"/>
      <c r="J61" s="1042"/>
      <c r="K61" s="1042"/>
      <c r="L61" s="1042"/>
      <c r="M61" s="1042"/>
      <c r="N61" s="659"/>
      <c r="O61" s="1033">
        <f>+O59*O60</f>
        <v>0</v>
      </c>
      <c r="P61" s="1034"/>
      <c r="Q61" s="581"/>
      <c r="R61" s="574"/>
      <c r="S61" s="5"/>
      <c r="T61" s="5"/>
      <c r="U61" s="5"/>
      <c r="V61" s="5"/>
      <c r="W61" s="651"/>
      <c r="X61" s="651"/>
    </row>
    <row r="62" spans="1:24" ht="6" customHeight="1">
      <c r="A62" s="602"/>
      <c r="B62" s="603"/>
      <c r="C62" s="621"/>
      <c r="D62" s="606"/>
      <c r="E62" s="622"/>
      <c r="F62" s="606"/>
      <c r="G62" s="623"/>
      <c r="H62" s="623"/>
      <c r="I62" s="623"/>
      <c r="J62" s="623"/>
      <c r="K62" s="623"/>
      <c r="L62" s="623"/>
      <c r="M62" s="623"/>
      <c r="N62" s="623"/>
      <c r="O62" s="729"/>
      <c r="P62" s="729"/>
      <c r="Q62" s="604"/>
      <c r="R62" s="574"/>
      <c r="S62" s="5"/>
      <c r="T62" s="5"/>
      <c r="U62" s="5"/>
      <c r="V62" s="5"/>
      <c r="W62" s="5"/>
      <c r="X62" s="5"/>
    </row>
    <row r="63" spans="1:24" ht="18.75" customHeight="1">
      <c r="A63" s="1043"/>
      <c r="B63" s="1043"/>
      <c r="C63" s="1043"/>
      <c r="D63" s="1043"/>
      <c r="E63" s="1043"/>
      <c r="F63" s="1043"/>
      <c r="G63" s="1043"/>
      <c r="H63" s="1043"/>
      <c r="I63" s="1043"/>
      <c r="J63" s="1043"/>
      <c r="K63" s="1043"/>
      <c r="L63" s="1043"/>
      <c r="M63" s="1043"/>
      <c r="N63" s="1043"/>
      <c r="O63" s="1043"/>
      <c r="P63" s="711"/>
      <c r="Q63" s="582"/>
      <c r="R63" s="568"/>
      <c r="S63" s="568"/>
    </row>
    <row r="64" spans="1:24" ht="6.75" customHeight="1">
      <c r="A64" s="568"/>
      <c r="B64" s="631"/>
      <c r="C64" s="568"/>
      <c r="D64" s="568"/>
      <c r="E64" s="568"/>
      <c r="F64" s="568"/>
      <c r="G64" s="568"/>
      <c r="H64" s="568"/>
      <c r="I64" s="568"/>
      <c r="J64" s="568"/>
      <c r="K64" s="568"/>
      <c r="L64" s="568"/>
      <c r="M64" s="568"/>
      <c r="N64" s="568"/>
      <c r="O64" s="568"/>
      <c r="P64" s="568"/>
      <c r="Q64" s="568"/>
      <c r="R64" s="568"/>
      <c r="S64" s="568"/>
    </row>
    <row r="65" spans="1:19" ht="20.100000000000001" customHeight="1">
      <c r="A65" s="1044" t="s">
        <v>34</v>
      </c>
      <c r="B65" s="1045"/>
      <c r="C65" s="1045"/>
      <c r="D65" s="1045"/>
      <c r="E65" s="1045"/>
      <c r="F65" s="1045"/>
      <c r="G65" s="1045"/>
      <c r="H65" s="1045"/>
      <c r="I65" s="1045"/>
      <c r="J65" s="1045"/>
      <c r="K65" s="1045"/>
      <c r="L65" s="1045"/>
      <c r="M65" s="1045"/>
      <c r="N65" s="1045"/>
      <c r="O65" s="1045"/>
      <c r="P65" s="1045"/>
      <c r="Q65" s="1046"/>
      <c r="R65" s="632"/>
      <c r="S65" s="632"/>
    </row>
    <row r="66" spans="1:19" s="5" customFormat="1" ht="24.9" customHeight="1">
      <c r="B66" s="636"/>
      <c r="D66" s="637"/>
      <c r="E66" s="638"/>
      <c r="F66" s="637"/>
      <c r="G66" s="637"/>
      <c r="H66" s="637"/>
      <c r="K66" s="639"/>
      <c r="L66" s="639"/>
      <c r="M66" s="639"/>
      <c r="N66" s="639"/>
      <c r="O66" s="640"/>
      <c r="P66" s="640"/>
      <c r="Q66" s="639"/>
    </row>
    <row r="67" spans="1:19" s="5" customFormat="1" ht="24.9" customHeight="1">
      <c r="B67" s="636"/>
      <c r="D67" s="637"/>
      <c r="E67" s="638"/>
      <c r="F67" s="637"/>
      <c r="G67" s="637"/>
      <c r="H67" s="637"/>
      <c r="K67" s="639"/>
      <c r="L67" s="639"/>
      <c r="M67" s="639"/>
      <c r="N67" s="639"/>
      <c r="O67" s="640"/>
      <c r="P67" s="640"/>
      <c r="Q67" s="639"/>
    </row>
    <row r="68" spans="1:19" s="5" customFormat="1" ht="24.9" customHeight="1">
      <c r="B68" s="636"/>
      <c r="D68" s="637"/>
      <c r="E68" s="638"/>
      <c r="F68" s="637"/>
      <c r="G68" s="637"/>
      <c r="H68" s="637"/>
      <c r="K68" s="639"/>
      <c r="L68" s="639"/>
      <c r="M68" s="639"/>
      <c r="N68" s="639"/>
      <c r="O68" s="640"/>
      <c r="P68" s="640"/>
      <c r="Q68" s="639"/>
    </row>
    <row r="69" spans="1:19" s="5" customFormat="1">
      <c r="B69" s="636"/>
    </row>
  </sheetData>
  <mergeCells count="40">
    <mergeCell ref="E10:E11"/>
    <mergeCell ref="G10:M10"/>
    <mergeCell ref="O10:P10"/>
    <mergeCell ref="B1:O1"/>
    <mergeCell ref="B2:O2"/>
    <mergeCell ref="A4:Q4"/>
    <mergeCell ref="I3:P3"/>
    <mergeCell ref="E60:M60"/>
    <mergeCell ref="E61:M61"/>
    <mergeCell ref="A63:O63"/>
    <mergeCell ref="A65:Q65"/>
    <mergeCell ref="B6:O6"/>
    <mergeCell ref="B37:O37"/>
    <mergeCell ref="B39:B40"/>
    <mergeCell ref="E39:E40"/>
    <mergeCell ref="G39:M39"/>
    <mergeCell ref="E59:M59"/>
    <mergeCell ref="B8:O8"/>
    <mergeCell ref="O39:P41"/>
    <mergeCell ref="O42:P42"/>
    <mergeCell ref="O43:P43"/>
    <mergeCell ref="O44:P44"/>
    <mergeCell ref="B10:B11"/>
    <mergeCell ref="O45:P45"/>
    <mergeCell ref="O46:P46"/>
    <mergeCell ref="O47:P47"/>
    <mergeCell ref="O48:P48"/>
    <mergeCell ref="O49:P49"/>
    <mergeCell ref="O50:P50"/>
    <mergeCell ref="O51:P51"/>
    <mergeCell ref="O52:P52"/>
    <mergeCell ref="O53:P53"/>
    <mergeCell ref="O54:P54"/>
    <mergeCell ref="O60:P60"/>
    <mergeCell ref="O61:P61"/>
    <mergeCell ref="O55:P55"/>
    <mergeCell ref="O56:P56"/>
    <mergeCell ref="O57:P57"/>
    <mergeCell ref="O58:P58"/>
    <mergeCell ref="O59:P59"/>
  </mergeCells>
  <printOptions horizontalCentered="1"/>
  <pageMargins left="0.75" right="0.75" top="1.03" bottom="1" header="0.75" footer="0.5"/>
  <pageSetup scale="53" orientation="portrait" useFirstPageNumber="1" r:id="rId1"/>
  <headerFooter alignWithMargins="0">
    <oddHeader>&amp;R&amp;"Book Antiqua,Bold"ATTACHMENT 3</oddHeader>
    <oddFooter>&amp;L&amp;"Book Antiqua,Italic"Updated January 18, 2017&amp;C&amp;"-,Regular"&amp;A&amp;R&amp;"Book Antiqua,Italic"City of Beverly Hills</oddFooter>
  </headerFooter>
  <ignoredErrors>
    <ignoredError sqref="O27:O31 O14:O18" formulaRange="1"/>
    <ignoredError sqref="P17 P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70"/>
  <sheetViews>
    <sheetView topLeftCell="B9" zoomScale="70" zoomScaleNormal="70" zoomScaleSheetLayoutView="80" workbookViewId="0">
      <selection sqref="A1:O1"/>
    </sheetView>
  </sheetViews>
  <sheetFormatPr defaultColWidth="11" defaultRowHeight="15.6"/>
  <cols>
    <col min="1" max="1" width="0.8984375" customWidth="1"/>
    <col min="2" max="2" width="5.59765625" style="566" customWidth="1"/>
    <col min="3" max="3" width="0.8984375" customWidth="1"/>
    <col min="4" max="4" width="1" customWidth="1"/>
    <col min="5" max="5" width="44.69921875" customWidth="1"/>
    <col min="6" max="6" width="1" customWidth="1"/>
    <col min="7" max="13" width="11" customWidth="1"/>
    <col min="14" max="14" width="1" customWidth="1"/>
    <col min="15" max="15" width="14.59765625" customWidth="1"/>
    <col min="16" max="16" width="1" customWidth="1"/>
    <col min="17" max="17" width="0.3984375" customWidth="1"/>
    <col min="18" max="18" width="0.8984375" customWidth="1"/>
  </cols>
  <sheetData>
    <row r="1" spans="1:18">
      <c r="A1" s="994" t="s">
        <v>289</v>
      </c>
      <c r="B1" s="994"/>
      <c r="C1" s="994"/>
      <c r="D1" s="994"/>
      <c r="E1" s="994"/>
      <c r="F1" s="994"/>
      <c r="G1" s="994"/>
      <c r="H1" s="994"/>
      <c r="I1" s="994"/>
      <c r="J1" s="994"/>
      <c r="K1" s="994"/>
      <c r="L1" s="994"/>
      <c r="M1" s="994"/>
      <c r="N1" s="994"/>
      <c r="O1" s="994"/>
    </row>
    <row r="2" spans="1:18">
      <c r="A2" s="994" t="s">
        <v>390</v>
      </c>
      <c r="B2" s="994"/>
      <c r="C2" s="994"/>
      <c r="D2" s="994"/>
      <c r="E2" s="994"/>
      <c r="F2" s="994"/>
      <c r="G2" s="994"/>
      <c r="H2" s="994"/>
      <c r="I2" s="994"/>
      <c r="J2" s="994"/>
      <c r="K2" s="994"/>
      <c r="L2" s="994"/>
      <c r="M2" s="994"/>
      <c r="N2" s="994"/>
      <c r="O2" s="994"/>
    </row>
    <row r="3" spans="1:18">
      <c r="A3" s="562"/>
      <c r="B3" s="562"/>
      <c r="C3" s="562"/>
      <c r="D3" s="562"/>
      <c r="E3" s="562"/>
      <c r="F3" s="562"/>
      <c r="G3" s="641"/>
      <c r="H3" s="571" t="s">
        <v>24</v>
      </c>
      <c r="I3" s="1024">
        <f>+'3-A'!H3</f>
        <v>0</v>
      </c>
      <c r="J3" s="1024"/>
      <c r="K3" s="1024"/>
      <c r="L3" s="1024"/>
      <c r="M3" s="1024"/>
      <c r="N3" s="1024"/>
      <c r="O3" s="1024"/>
    </row>
    <row r="4" spans="1:18">
      <c r="A4" s="10"/>
      <c r="B4" s="560"/>
      <c r="C4" s="561"/>
      <c r="D4" s="561"/>
      <c r="E4" s="561"/>
      <c r="F4" s="561"/>
      <c r="G4" s="561"/>
      <c r="H4" s="561"/>
      <c r="I4" s="561"/>
      <c r="J4" s="561"/>
      <c r="K4" s="561"/>
      <c r="L4" s="561"/>
      <c r="M4" s="561"/>
      <c r="N4" s="561"/>
      <c r="O4" s="561"/>
      <c r="P4" s="10"/>
      <c r="Q4" s="10"/>
      <c r="R4" s="10"/>
    </row>
    <row r="5" spans="1:18" ht="33.75" customHeight="1">
      <c r="A5" s="1064" t="s">
        <v>353</v>
      </c>
      <c r="B5" s="1064"/>
      <c r="C5" s="1064"/>
      <c r="D5" s="1064"/>
      <c r="E5" s="1064"/>
      <c r="F5" s="1064"/>
      <c r="G5" s="1064"/>
      <c r="H5" s="1064"/>
      <c r="I5" s="1064"/>
      <c r="J5" s="1064"/>
      <c r="K5" s="1064"/>
      <c r="L5" s="1064"/>
      <c r="M5" s="1064"/>
      <c r="N5" s="1064"/>
      <c r="O5" s="1064"/>
      <c r="P5" s="1064"/>
      <c r="Q5" s="10"/>
      <c r="R5" s="10"/>
    </row>
    <row r="6" spans="1:18" ht="6.9" customHeight="1">
      <c r="A6" s="1065" t="s">
        <v>89</v>
      </c>
      <c r="B6" s="1065"/>
      <c r="C6" s="1065"/>
      <c r="D6" s="1065"/>
      <c r="E6" s="1065"/>
      <c r="F6" s="1065"/>
      <c r="G6" s="1065"/>
      <c r="H6" s="1065"/>
      <c r="I6" s="1065"/>
      <c r="J6" s="1065"/>
      <c r="K6" s="1065"/>
      <c r="L6" s="1065"/>
      <c r="M6" s="1065"/>
      <c r="N6" s="1065"/>
      <c r="O6" s="1065"/>
      <c r="P6" s="1065"/>
      <c r="Q6" s="10"/>
      <c r="R6" s="10"/>
    </row>
    <row r="7" spans="1:18" ht="6.9" customHeight="1">
      <c r="A7" s="1065"/>
      <c r="B7" s="1065"/>
      <c r="C7" s="1065"/>
      <c r="D7" s="1065"/>
      <c r="E7" s="1065"/>
      <c r="F7" s="1065"/>
      <c r="G7" s="1065"/>
      <c r="H7" s="1065"/>
      <c r="I7" s="1065"/>
      <c r="J7" s="1065"/>
      <c r="K7" s="1065"/>
      <c r="L7" s="1065"/>
      <c r="M7" s="1065"/>
      <c r="N7" s="1065"/>
      <c r="O7" s="1065"/>
      <c r="P7" s="563"/>
      <c r="Q7" s="10"/>
      <c r="R7" s="10"/>
    </row>
    <row r="8" spans="1:18" ht="21" customHeight="1">
      <c r="A8" s="1085" t="s">
        <v>270</v>
      </c>
      <c r="B8" s="1085"/>
      <c r="C8" s="1085"/>
      <c r="D8" s="1085"/>
      <c r="E8" s="1085"/>
      <c r="F8" s="1085"/>
      <c r="G8" s="1085"/>
      <c r="H8" s="1085"/>
      <c r="I8" s="1085"/>
      <c r="J8" s="1085"/>
      <c r="K8" s="1085"/>
      <c r="L8" s="1085"/>
      <c r="M8" s="1085"/>
      <c r="N8" s="1085"/>
      <c r="O8" s="1085"/>
      <c r="P8" s="1085"/>
      <c r="Q8" s="10"/>
      <c r="R8" s="10"/>
    </row>
    <row r="9" spans="1:18" ht="5.0999999999999996" customHeight="1">
      <c r="A9" s="20"/>
      <c r="B9" s="67"/>
      <c r="C9" s="19"/>
      <c r="D9" s="20"/>
      <c r="E9" s="18"/>
      <c r="F9" s="18"/>
      <c r="G9" s="18"/>
      <c r="H9" s="18"/>
      <c r="I9" s="18"/>
      <c r="J9" s="18"/>
      <c r="K9" s="18"/>
      <c r="L9" s="18"/>
      <c r="M9" s="18"/>
      <c r="N9" s="32"/>
      <c r="O9" s="18"/>
      <c r="P9" s="19"/>
      <c r="Q9" s="27"/>
      <c r="R9" s="10"/>
    </row>
    <row r="10" spans="1:18" ht="18" customHeight="1">
      <c r="A10" s="27"/>
      <c r="B10" s="1007" t="s">
        <v>0</v>
      </c>
      <c r="C10" s="29"/>
      <c r="D10" s="13"/>
      <c r="E10" s="1066" t="s">
        <v>277</v>
      </c>
      <c r="F10" s="12"/>
      <c r="G10" s="1069" t="s">
        <v>3</v>
      </c>
      <c r="H10" s="1070"/>
      <c r="I10" s="1070"/>
      <c r="J10" s="1070"/>
      <c r="K10" s="1070"/>
      <c r="L10" s="1070"/>
      <c r="M10" s="1071"/>
      <c r="N10" s="33"/>
      <c r="O10" s="1066" t="s">
        <v>19</v>
      </c>
      <c r="P10" s="34"/>
      <c r="Q10" s="13"/>
      <c r="R10" s="10"/>
    </row>
    <row r="11" spans="1:18" ht="18" customHeight="1">
      <c r="A11" s="27"/>
      <c r="B11" s="1008"/>
      <c r="C11" s="29"/>
      <c r="D11" s="13"/>
      <c r="E11" s="1067"/>
      <c r="F11" s="12"/>
      <c r="G11" s="1072">
        <v>1</v>
      </c>
      <c r="H11" s="1072">
        <v>2</v>
      </c>
      <c r="I11" s="1072">
        <v>3</v>
      </c>
      <c r="J11" s="1072">
        <v>4</v>
      </c>
      <c r="K11" s="1072">
        <v>5</v>
      </c>
      <c r="L11" s="1072">
        <v>6</v>
      </c>
      <c r="M11" s="1072">
        <v>7</v>
      </c>
      <c r="N11" s="555"/>
      <c r="O11" s="1067"/>
      <c r="P11" s="34"/>
      <c r="Q11" s="13"/>
      <c r="R11" s="10"/>
    </row>
    <row r="12" spans="1:18" ht="5.0999999999999996" customHeight="1">
      <c r="A12" s="27"/>
      <c r="B12" s="1009"/>
      <c r="C12" s="29"/>
      <c r="D12" s="13"/>
      <c r="E12" s="1068"/>
      <c r="F12" s="12"/>
      <c r="G12" s="1073"/>
      <c r="H12" s="1073"/>
      <c r="I12" s="1073"/>
      <c r="J12" s="1073"/>
      <c r="K12" s="1073"/>
      <c r="L12" s="1073"/>
      <c r="M12" s="1073"/>
      <c r="N12" s="14"/>
      <c r="O12" s="1068"/>
      <c r="P12" s="34"/>
      <c r="Q12" s="13"/>
      <c r="R12" s="10"/>
    </row>
    <row r="13" spans="1:18" ht="4.5" customHeight="1">
      <c r="A13" s="25"/>
      <c r="B13" s="68"/>
      <c r="C13" s="17"/>
      <c r="D13" s="16"/>
      <c r="E13" s="76"/>
      <c r="F13" s="36"/>
      <c r="G13" s="1086"/>
      <c r="H13" s="1087"/>
      <c r="I13" s="1087"/>
      <c r="J13" s="1087"/>
      <c r="K13" s="1087"/>
      <c r="L13" s="1087"/>
      <c r="M13" s="1088"/>
      <c r="N13" s="557"/>
      <c r="O13" s="558"/>
      <c r="P13" s="55"/>
      <c r="Q13" s="13"/>
      <c r="R13" s="10"/>
    </row>
    <row r="14" spans="1:18" ht="18" customHeight="1">
      <c r="A14" s="25"/>
      <c r="B14" s="68">
        <v>1</v>
      </c>
      <c r="C14" s="17"/>
      <c r="D14" s="16"/>
      <c r="E14" s="41" t="s">
        <v>288</v>
      </c>
      <c r="F14" s="36"/>
      <c r="G14" s="62"/>
      <c r="H14" s="421"/>
      <c r="I14" s="421"/>
      <c r="J14" s="421"/>
      <c r="K14" s="421"/>
      <c r="L14" s="421"/>
      <c r="M14" s="421"/>
      <c r="N14" s="558"/>
      <c r="O14" s="558"/>
      <c r="P14" s="55"/>
      <c r="Q14" s="13"/>
      <c r="R14" s="10"/>
    </row>
    <row r="15" spans="1:18" ht="18" customHeight="1">
      <c r="A15" s="25"/>
      <c r="B15" s="68">
        <v>2</v>
      </c>
      <c r="C15" s="17"/>
      <c r="D15" s="16"/>
      <c r="E15" s="419" t="s">
        <v>177</v>
      </c>
      <c r="F15" s="36"/>
      <c r="G15" s="1060" t="s">
        <v>437</v>
      </c>
      <c r="H15" s="1061"/>
      <c r="I15" s="1061"/>
      <c r="J15" s="1061"/>
      <c r="K15" s="1061"/>
      <c r="L15" s="1061"/>
      <c r="M15" s="1062"/>
      <c r="N15" s="558"/>
      <c r="O15" s="800">
        <v>171</v>
      </c>
      <c r="P15" s="55"/>
      <c r="Q15" s="13"/>
      <c r="R15" s="10"/>
    </row>
    <row r="16" spans="1:18" ht="18" customHeight="1">
      <c r="A16" s="25"/>
      <c r="B16" s="68">
        <v>3</v>
      </c>
      <c r="C16" s="17"/>
      <c r="D16" s="16"/>
      <c r="E16" s="419" t="s">
        <v>178</v>
      </c>
      <c r="F16" s="36"/>
      <c r="G16" s="1060" t="s">
        <v>437</v>
      </c>
      <c r="H16" s="1061"/>
      <c r="I16" s="1061"/>
      <c r="J16" s="1061"/>
      <c r="K16" s="1061"/>
      <c r="L16" s="1061"/>
      <c r="M16" s="1062"/>
      <c r="N16" s="558"/>
      <c r="O16" s="425">
        <v>55</v>
      </c>
      <c r="P16" s="55"/>
      <c r="Q16" s="13"/>
      <c r="R16" s="10"/>
    </row>
    <row r="17" spans="1:18" ht="18" customHeight="1">
      <c r="A17" s="25"/>
      <c r="B17" s="68">
        <v>4</v>
      </c>
      <c r="C17" s="17"/>
      <c r="D17" s="16"/>
      <c r="E17" s="420" t="s">
        <v>20</v>
      </c>
      <c r="F17" s="36"/>
      <c r="G17" s="422"/>
      <c r="H17" s="423"/>
      <c r="I17" s="423"/>
      <c r="J17" s="423"/>
      <c r="K17" s="423"/>
      <c r="L17" s="423"/>
      <c r="M17" s="423"/>
      <c r="N17" s="558"/>
      <c r="O17" s="800">
        <f>SUM(O15:O16)</f>
        <v>226</v>
      </c>
      <c r="P17" s="55"/>
      <c r="Q17" s="13"/>
      <c r="R17" s="10"/>
    </row>
    <row r="18" spans="1:18" ht="18" customHeight="1">
      <c r="A18" s="25"/>
      <c r="B18" s="68">
        <v>5</v>
      </c>
      <c r="C18" s="17"/>
      <c r="D18" s="16"/>
      <c r="E18" s="76" t="s">
        <v>83</v>
      </c>
      <c r="F18" s="36"/>
      <c r="G18" s="422"/>
      <c r="H18" s="424"/>
      <c r="I18" s="424"/>
      <c r="J18" s="424"/>
      <c r="K18" s="424"/>
      <c r="L18" s="424"/>
      <c r="M18" s="424"/>
      <c r="N18" s="558"/>
      <c r="O18" s="558"/>
      <c r="P18" s="55"/>
      <c r="Q18" s="13"/>
      <c r="R18" s="10"/>
    </row>
    <row r="19" spans="1:18" ht="18" customHeight="1">
      <c r="A19" s="25"/>
      <c r="B19" s="68">
        <v>6</v>
      </c>
      <c r="C19" s="17"/>
      <c r="D19" s="16"/>
      <c r="E19" s="419" t="s">
        <v>177</v>
      </c>
      <c r="F19" s="36"/>
      <c r="G19" s="422">
        <v>16</v>
      </c>
      <c r="H19" s="424">
        <v>44</v>
      </c>
      <c r="I19" s="424">
        <v>66</v>
      </c>
      <c r="J19" s="424">
        <v>22</v>
      </c>
      <c r="K19" s="424">
        <v>31</v>
      </c>
      <c r="L19" s="424">
        <v>11</v>
      </c>
      <c r="M19" s="424">
        <v>1</v>
      </c>
      <c r="N19" s="558"/>
      <c r="O19" s="558">
        <f>SUM(G19:M19)</f>
        <v>191</v>
      </c>
      <c r="P19" s="55"/>
      <c r="Q19" s="13"/>
      <c r="R19" s="10"/>
    </row>
    <row r="20" spans="1:18" ht="18" customHeight="1">
      <c r="A20" s="25"/>
      <c r="B20" s="68">
        <v>7</v>
      </c>
      <c r="C20" s="17"/>
      <c r="D20" s="16"/>
      <c r="E20" s="419" t="s">
        <v>178</v>
      </c>
      <c r="F20" s="36"/>
      <c r="G20" s="691">
        <v>2</v>
      </c>
      <c r="H20" s="692">
        <v>0</v>
      </c>
      <c r="I20" s="692">
        <v>2</v>
      </c>
      <c r="J20" s="692">
        <v>2</v>
      </c>
      <c r="K20" s="692">
        <v>1</v>
      </c>
      <c r="L20" s="692">
        <v>6</v>
      </c>
      <c r="M20" s="692">
        <v>9</v>
      </c>
      <c r="N20" s="558"/>
      <c r="O20" s="425">
        <f>SUM(G20:M20)</f>
        <v>22</v>
      </c>
      <c r="P20" s="55"/>
      <c r="Q20" s="13"/>
      <c r="R20" s="10"/>
    </row>
    <row r="21" spans="1:18" ht="18" customHeight="1">
      <c r="A21" s="25"/>
      <c r="B21" s="68">
        <v>8</v>
      </c>
      <c r="C21" s="17"/>
      <c r="D21" s="16"/>
      <c r="E21" s="420" t="s">
        <v>20</v>
      </c>
      <c r="F21" s="36"/>
      <c r="G21" s="422">
        <f>SUM(G19:G20)</f>
        <v>18</v>
      </c>
      <c r="H21" s="422">
        <f t="shared" ref="H21:N21" si="0">SUM(H19:H20)</f>
        <v>44</v>
      </c>
      <c r="I21" s="422">
        <f t="shared" si="0"/>
        <v>68</v>
      </c>
      <c r="J21" s="422">
        <f t="shared" si="0"/>
        <v>24</v>
      </c>
      <c r="K21" s="422">
        <f t="shared" si="0"/>
        <v>32</v>
      </c>
      <c r="L21" s="422">
        <f t="shared" si="0"/>
        <v>17</v>
      </c>
      <c r="M21" s="422">
        <f t="shared" si="0"/>
        <v>10</v>
      </c>
      <c r="N21" s="422">
        <f t="shared" si="0"/>
        <v>0</v>
      </c>
      <c r="O21" s="558">
        <f>SUM(G21:M21)</f>
        <v>213</v>
      </c>
      <c r="P21" s="55"/>
      <c r="Q21" s="13"/>
      <c r="R21" s="10"/>
    </row>
    <row r="22" spans="1:18" ht="4.5" customHeight="1">
      <c r="A22" s="49"/>
      <c r="B22" s="69"/>
      <c r="C22" s="45"/>
      <c r="D22" s="565"/>
      <c r="E22" s="41"/>
      <c r="F22" s="565"/>
      <c r="G22" s="558"/>
      <c r="H22" s="558"/>
      <c r="I22" s="558"/>
      <c r="J22" s="558"/>
      <c r="K22" s="558"/>
      <c r="L22" s="558"/>
      <c r="M22" s="558"/>
      <c r="N22" s="40"/>
      <c r="O22" s="40"/>
      <c r="P22" s="567"/>
      <c r="Q22" s="13"/>
      <c r="R22" s="10"/>
    </row>
    <row r="23" spans="1:18" ht="16.8" customHeight="1">
      <c r="A23" s="28"/>
      <c r="B23" s="1063" t="s">
        <v>438</v>
      </c>
      <c r="C23" s="1063"/>
      <c r="D23" s="1063"/>
      <c r="E23" s="1063"/>
      <c r="F23" s="1063"/>
      <c r="G23" s="1063"/>
      <c r="H23" s="1063"/>
      <c r="I23" s="1063"/>
      <c r="J23" s="1063"/>
      <c r="K23" s="1063"/>
      <c r="L23" s="1063"/>
      <c r="M23" s="1063"/>
      <c r="N23" s="57"/>
      <c r="O23" s="57"/>
      <c r="P23" s="12"/>
      <c r="Q23" s="12"/>
      <c r="R23" s="10"/>
    </row>
    <row r="24" spans="1:18" ht="13.5" customHeight="1">
      <c r="A24" s="28"/>
      <c r="B24" s="70"/>
      <c r="C24" s="28"/>
      <c r="D24" s="12"/>
      <c r="E24" s="58"/>
      <c r="F24" s="12"/>
      <c r="G24" s="57"/>
      <c r="H24" s="57"/>
      <c r="I24" s="57"/>
      <c r="J24" s="57"/>
      <c r="K24" s="57"/>
      <c r="L24" s="57"/>
      <c r="M24" s="57"/>
      <c r="N24" s="57"/>
      <c r="O24" s="57"/>
      <c r="P24" s="12"/>
      <c r="Q24" s="12"/>
      <c r="R24" s="10"/>
    </row>
    <row r="25" spans="1:18" ht="18" hidden="1" customHeight="1">
      <c r="A25" s="1089" t="s">
        <v>91</v>
      </c>
      <c r="B25" s="1089"/>
      <c r="C25" s="1089"/>
      <c r="D25" s="1089"/>
      <c r="E25" s="1089"/>
      <c r="F25" s="1089"/>
      <c r="G25" s="1089"/>
      <c r="H25" s="1089"/>
      <c r="I25" s="1089"/>
      <c r="J25" s="1089"/>
      <c r="K25" s="1089"/>
      <c r="L25" s="1089"/>
      <c r="M25" s="1089"/>
      <c r="N25" s="1089"/>
      <c r="O25" s="1089"/>
      <c r="P25" s="1089"/>
      <c r="Q25" s="10"/>
      <c r="R25" s="10"/>
    </row>
    <row r="26" spans="1:18" ht="5.0999999999999996" hidden="1" customHeight="1">
      <c r="A26" s="20"/>
      <c r="B26" s="67"/>
      <c r="C26" s="19"/>
      <c r="D26" s="20"/>
      <c r="E26" s="18"/>
      <c r="F26" s="18"/>
      <c r="G26" s="18"/>
      <c r="H26" s="18"/>
      <c r="I26" s="18"/>
      <c r="J26" s="18"/>
      <c r="K26" s="18"/>
      <c r="L26" s="18"/>
      <c r="M26" s="18"/>
      <c r="N26" s="142"/>
      <c r="O26" s="28"/>
      <c r="P26" s="28"/>
      <c r="Q26" s="28"/>
      <c r="R26" s="28"/>
    </row>
    <row r="27" spans="1:18" ht="18" hidden="1" customHeight="1">
      <c r="A27" s="27"/>
      <c r="B27" s="1090" t="s">
        <v>0</v>
      </c>
      <c r="C27" s="29"/>
      <c r="D27" s="13"/>
      <c r="E27" s="1076" t="s">
        <v>14</v>
      </c>
      <c r="F27" s="12"/>
      <c r="G27" s="1079" t="s">
        <v>3</v>
      </c>
      <c r="H27" s="1080"/>
      <c r="I27" s="1080"/>
      <c r="J27" s="1080"/>
      <c r="K27" s="1080"/>
      <c r="L27" s="1080"/>
      <c r="M27" s="1081"/>
      <c r="N27" s="556"/>
      <c r="O27" s="1082"/>
      <c r="P27" s="12"/>
      <c r="Q27" s="12"/>
      <c r="R27" s="28"/>
    </row>
    <row r="28" spans="1:18" ht="18" hidden="1" customHeight="1">
      <c r="A28" s="27"/>
      <c r="B28" s="1091"/>
      <c r="C28" s="29"/>
      <c r="D28" s="13"/>
      <c r="E28" s="1077"/>
      <c r="F28" s="12"/>
      <c r="G28" s="1083">
        <v>1</v>
      </c>
      <c r="H28" s="1083">
        <v>2</v>
      </c>
      <c r="I28" s="1083">
        <v>3</v>
      </c>
      <c r="J28" s="1083">
        <v>4</v>
      </c>
      <c r="K28" s="1083">
        <v>5</v>
      </c>
      <c r="L28" s="1083">
        <v>6</v>
      </c>
      <c r="M28" s="1083">
        <v>7</v>
      </c>
      <c r="N28" s="556"/>
      <c r="O28" s="1082"/>
      <c r="P28" s="12"/>
      <c r="Q28" s="12"/>
      <c r="R28" s="28"/>
    </row>
    <row r="29" spans="1:18" ht="5.0999999999999996" hidden="1" customHeight="1">
      <c r="A29" s="27"/>
      <c r="B29" s="1092"/>
      <c r="C29" s="29"/>
      <c r="D29" s="13"/>
      <c r="E29" s="1078"/>
      <c r="F29" s="12"/>
      <c r="G29" s="1084"/>
      <c r="H29" s="1084"/>
      <c r="I29" s="1084"/>
      <c r="J29" s="1084"/>
      <c r="K29" s="1084"/>
      <c r="L29" s="1084"/>
      <c r="M29" s="1084"/>
      <c r="N29" s="61"/>
      <c r="O29" s="1082"/>
      <c r="P29" s="12"/>
      <c r="Q29" s="12"/>
      <c r="R29" s="28"/>
    </row>
    <row r="30" spans="1:18" ht="4.5" hidden="1" customHeight="1">
      <c r="A30" s="25"/>
      <c r="B30" s="68"/>
      <c r="C30" s="17"/>
      <c r="D30" s="16"/>
      <c r="E30" s="76"/>
      <c r="F30" s="36"/>
      <c r="G30" s="1086"/>
      <c r="H30" s="1087"/>
      <c r="I30" s="1087"/>
      <c r="J30" s="1087"/>
      <c r="K30" s="1087"/>
      <c r="L30" s="1087"/>
      <c r="M30" s="1088"/>
      <c r="N30" s="266"/>
      <c r="O30" s="57"/>
      <c r="P30" s="12"/>
      <c r="Q30" s="12"/>
      <c r="R30" s="28"/>
    </row>
    <row r="31" spans="1:18" ht="18" hidden="1" customHeight="1">
      <c r="A31" s="25"/>
      <c r="B31" s="68">
        <v>6</v>
      </c>
      <c r="C31" s="24"/>
      <c r="D31" s="16"/>
      <c r="E31" s="41" t="s">
        <v>92</v>
      </c>
      <c r="F31" s="36"/>
      <c r="G31" s="267"/>
      <c r="H31" s="268"/>
      <c r="I31" s="268"/>
      <c r="J31" s="268"/>
      <c r="K31" s="268"/>
      <c r="L31" s="268"/>
      <c r="M31" s="269"/>
      <c r="N31" s="243"/>
      <c r="O31" s="57"/>
      <c r="P31" s="12"/>
      <c r="Q31" s="12"/>
      <c r="R31" s="10"/>
    </row>
    <row r="32" spans="1:18" ht="18" hidden="1" customHeight="1">
      <c r="A32" s="25"/>
      <c r="B32" s="68">
        <v>7</v>
      </c>
      <c r="C32" s="24"/>
      <c r="D32" s="16"/>
      <c r="E32" s="76" t="s">
        <v>83</v>
      </c>
      <c r="F32" s="36"/>
      <c r="G32" s="261"/>
      <c r="H32" s="244"/>
      <c r="I32" s="244"/>
      <c r="J32" s="244"/>
      <c r="K32" s="244"/>
      <c r="L32" s="244"/>
      <c r="M32" s="262"/>
      <c r="N32" s="243"/>
      <c r="O32" s="57"/>
      <c r="P32" s="12"/>
      <c r="Q32" s="12"/>
      <c r="R32" s="10"/>
    </row>
    <row r="33" spans="1:18" ht="18" hidden="1" customHeight="1">
      <c r="A33" s="25"/>
      <c r="B33" s="68">
        <v>8</v>
      </c>
      <c r="C33" s="24"/>
      <c r="D33" s="16"/>
      <c r="E33" s="76" t="s">
        <v>93</v>
      </c>
      <c r="F33" s="36"/>
      <c r="G33" s="261"/>
      <c r="H33" s="244"/>
      <c r="I33" s="244"/>
      <c r="J33" s="244"/>
      <c r="K33" s="244"/>
      <c r="L33" s="244"/>
      <c r="M33" s="262"/>
      <c r="N33" s="243"/>
      <c r="O33" s="57"/>
      <c r="P33" s="12"/>
      <c r="Q33" s="12"/>
      <c r="R33" s="10"/>
    </row>
    <row r="34" spans="1:18" ht="18" hidden="1" customHeight="1">
      <c r="A34" s="25"/>
      <c r="B34" s="68">
        <v>9</v>
      </c>
      <c r="C34" s="24"/>
      <c r="D34" s="16"/>
      <c r="E34" s="76" t="s">
        <v>78</v>
      </c>
      <c r="F34" s="36"/>
      <c r="G34" s="261"/>
      <c r="H34" s="244"/>
      <c r="I34" s="244"/>
      <c r="J34" s="244"/>
      <c r="K34" s="244"/>
      <c r="L34" s="244"/>
      <c r="M34" s="262"/>
      <c r="N34" s="243"/>
      <c r="O34" s="57"/>
      <c r="P34" s="12"/>
      <c r="Q34" s="12"/>
      <c r="R34" s="10"/>
    </row>
    <row r="35" spans="1:18" ht="18" hidden="1" customHeight="1">
      <c r="A35" s="49"/>
      <c r="B35" s="69">
        <v>10</v>
      </c>
      <c r="C35" s="50"/>
      <c r="D35" s="15"/>
      <c r="E35" s="41" t="s">
        <v>78</v>
      </c>
      <c r="F35" s="565"/>
      <c r="G35" s="263"/>
      <c r="H35" s="264"/>
      <c r="I35" s="264"/>
      <c r="J35" s="264"/>
      <c r="K35" s="264"/>
      <c r="L35" s="264"/>
      <c r="M35" s="265"/>
      <c r="N35" s="243"/>
      <c r="O35" s="57"/>
      <c r="P35" s="12"/>
      <c r="Q35" s="12"/>
      <c r="R35" s="28"/>
    </row>
    <row r="36" spans="1:18" ht="4.5" hidden="1" customHeight="1">
      <c r="A36" s="49"/>
      <c r="B36" s="69"/>
      <c r="C36" s="45"/>
      <c r="D36" s="565"/>
      <c r="E36" s="41"/>
      <c r="F36" s="565"/>
      <c r="G36" s="558"/>
      <c r="H36" s="558"/>
      <c r="I36" s="558"/>
      <c r="J36" s="558"/>
      <c r="K36" s="558"/>
      <c r="L36" s="558"/>
      <c r="M36" s="558"/>
      <c r="N36" s="559"/>
      <c r="O36" s="57"/>
      <c r="P36" s="12"/>
      <c r="Q36" s="12"/>
      <c r="R36" s="28"/>
    </row>
    <row r="37" spans="1:18" ht="12.75" hidden="1" customHeight="1">
      <c r="A37" s="369"/>
      <c r="B37" s="370"/>
      <c r="C37" s="369"/>
      <c r="D37" s="369"/>
      <c r="E37" s="369"/>
      <c r="F37" s="369"/>
      <c r="G37" s="369"/>
      <c r="H37" s="369"/>
      <c r="I37" s="369"/>
      <c r="J37" s="369"/>
      <c r="K37" s="369"/>
      <c r="L37" s="369"/>
      <c r="M37" s="369"/>
      <c r="N37" s="369"/>
      <c r="O37" s="371"/>
      <c r="P37" s="371"/>
      <c r="Q37" s="5"/>
      <c r="R37" s="5"/>
    </row>
    <row r="38" spans="1:18" ht="24" customHeight="1">
      <c r="A38" s="1085" t="s">
        <v>409</v>
      </c>
      <c r="B38" s="1085"/>
      <c r="C38" s="1085"/>
      <c r="D38" s="1085"/>
      <c r="E38" s="1085"/>
      <c r="F38" s="1085"/>
      <c r="G38" s="1085"/>
      <c r="H38" s="1085"/>
      <c r="I38" s="1085"/>
      <c r="J38" s="1085"/>
      <c r="K38" s="1085"/>
      <c r="L38" s="1085"/>
      <c r="M38" s="1085"/>
      <c r="N38" s="1085"/>
      <c r="O38" s="371"/>
      <c r="P38" s="371"/>
      <c r="Q38" s="5"/>
      <c r="R38" s="5"/>
    </row>
    <row r="39" spans="1:18" ht="6.9" customHeight="1">
      <c r="A39" s="20"/>
      <c r="B39" s="67"/>
      <c r="C39" s="19"/>
      <c r="D39" s="20"/>
      <c r="E39" s="18"/>
      <c r="F39" s="18"/>
      <c r="G39" s="18"/>
      <c r="H39" s="18"/>
      <c r="I39" s="18"/>
      <c r="J39" s="18"/>
      <c r="K39" s="18"/>
      <c r="L39" s="18"/>
      <c r="M39" s="18"/>
      <c r="N39" s="372"/>
      <c r="O39" s="369"/>
      <c r="P39" s="369"/>
    </row>
    <row r="40" spans="1:18" ht="16.5" customHeight="1">
      <c r="A40" s="27"/>
      <c r="B40" s="1007" t="s">
        <v>0</v>
      </c>
      <c r="C40" s="29"/>
      <c r="D40" s="13"/>
      <c r="E40" s="1066" t="s">
        <v>277</v>
      </c>
      <c r="F40" s="12"/>
      <c r="G40" s="1069" t="s">
        <v>3</v>
      </c>
      <c r="H40" s="1070"/>
      <c r="I40" s="1070"/>
      <c r="J40" s="1070"/>
      <c r="K40" s="1070"/>
      <c r="L40" s="1070"/>
      <c r="M40" s="1071"/>
      <c r="N40" s="373"/>
      <c r="O40" s="369"/>
      <c r="P40" s="369"/>
    </row>
    <row r="41" spans="1:18">
      <c r="A41" s="27"/>
      <c r="B41" s="1008"/>
      <c r="C41" s="29"/>
      <c r="D41" s="13"/>
      <c r="E41" s="1067"/>
      <c r="F41" s="12"/>
      <c r="G41" s="1072">
        <v>1</v>
      </c>
      <c r="H41" s="1072">
        <v>2</v>
      </c>
      <c r="I41" s="1072">
        <v>3</v>
      </c>
      <c r="J41" s="1072">
        <v>4</v>
      </c>
      <c r="K41" s="1072">
        <v>5</v>
      </c>
      <c r="L41" s="1072">
        <v>6</v>
      </c>
      <c r="M41" s="1072">
        <v>7</v>
      </c>
      <c r="N41" s="373"/>
      <c r="O41" s="369"/>
      <c r="P41" s="369"/>
    </row>
    <row r="42" spans="1:18" ht="15.75" customHeight="1">
      <c r="A42" s="27"/>
      <c r="B42" s="1009"/>
      <c r="C42" s="29"/>
      <c r="D42" s="13"/>
      <c r="E42" s="1068"/>
      <c r="F42" s="12"/>
      <c r="G42" s="1073"/>
      <c r="H42" s="1073"/>
      <c r="I42" s="1073"/>
      <c r="J42" s="1073"/>
      <c r="K42" s="1073"/>
      <c r="L42" s="1073"/>
      <c r="M42" s="1073"/>
      <c r="N42" s="373"/>
      <c r="O42" s="369"/>
      <c r="P42" s="369"/>
    </row>
    <row r="43" spans="1:18" ht="6.9" customHeight="1">
      <c r="A43" s="25"/>
      <c r="B43" s="68"/>
      <c r="C43" s="17"/>
      <c r="D43" s="16"/>
      <c r="E43" s="76"/>
      <c r="F43" s="36"/>
      <c r="G43" s="1086"/>
      <c r="H43" s="1087"/>
      <c r="I43" s="1087"/>
      <c r="J43" s="1087"/>
      <c r="K43" s="1087"/>
      <c r="L43" s="1087"/>
      <c r="M43" s="1088"/>
      <c r="N43" s="373"/>
      <c r="O43" s="369"/>
      <c r="P43" s="369"/>
    </row>
    <row r="44" spans="1:18">
      <c r="A44" s="25"/>
      <c r="B44" s="68">
        <v>9</v>
      </c>
      <c r="C44" s="17"/>
      <c r="D44" s="16"/>
      <c r="E44" s="41" t="s">
        <v>439</v>
      </c>
      <c r="F44" s="36"/>
      <c r="G44" s="1093" t="s">
        <v>431</v>
      </c>
      <c r="H44" s="1094"/>
      <c r="I44" s="1094"/>
      <c r="J44" s="1094"/>
      <c r="K44" s="1094"/>
      <c r="L44" s="1094"/>
      <c r="M44" s="1095"/>
      <c r="N44" s="373"/>
      <c r="O44" s="369"/>
      <c r="P44" s="369"/>
    </row>
    <row r="45" spans="1:18">
      <c r="A45" s="25"/>
      <c r="B45" s="68">
        <v>10</v>
      </c>
      <c r="C45" s="17"/>
      <c r="D45" s="16"/>
      <c r="E45" s="76" t="s">
        <v>440</v>
      </c>
      <c r="F45" s="36"/>
      <c r="G45" s="375">
        <v>30.27</v>
      </c>
      <c r="H45" s="376">
        <v>48.44</v>
      </c>
      <c r="I45" s="376">
        <v>66.62</v>
      </c>
      <c r="J45" s="376">
        <v>84.76</v>
      </c>
      <c r="K45" s="376">
        <v>102.56</v>
      </c>
      <c r="L45" s="376">
        <v>121.09</v>
      </c>
      <c r="M45" s="376">
        <v>139.26</v>
      </c>
      <c r="N45" s="373"/>
      <c r="O45" s="369"/>
      <c r="P45" s="369"/>
    </row>
    <row r="46" spans="1:18" ht="6.9" customHeight="1">
      <c r="A46" s="49"/>
      <c r="B46" s="69"/>
      <c r="C46" s="45"/>
      <c r="D46" s="565"/>
      <c r="E46" s="41"/>
      <c r="F46" s="565"/>
      <c r="G46" s="558"/>
      <c r="H46" s="558"/>
      <c r="I46" s="558"/>
      <c r="J46" s="558"/>
      <c r="K46" s="558"/>
      <c r="L46" s="558"/>
      <c r="M46" s="558"/>
      <c r="N46" s="374"/>
      <c r="O46" s="369"/>
      <c r="P46" s="369"/>
    </row>
    <row r="47" spans="1:18" ht="19.5" customHeight="1">
      <c r="A47" s="28"/>
      <c r="B47" s="1063" t="s">
        <v>441</v>
      </c>
      <c r="C47" s="1063"/>
      <c r="D47" s="1063"/>
      <c r="E47" s="1063"/>
      <c r="F47" s="1063"/>
      <c r="G47" s="1063"/>
      <c r="H47" s="1063"/>
      <c r="I47" s="1063"/>
      <c r="J47" s="1063"/>
      <c r="K47" s="1063"/>
      <c r="L47" s="1063"/>
      <c r="M47" s="1063"/>
      <c r="N47" s="910"/>
      <c r="O47" s="910"/>
      <c r="P47" s="910"/>
      <c r="Q47" s="910"/>
      <c r="R47" s="910"/>
    </row>
    <row r="48" spans="1:18" ht="18.75" customHeight="1">
      <c r="A48" s="369"/>
      <c r="B48" s="1096" t="s">
        <v>442</v>
      </c>
      <c r="C48" s="1096"/>
      <c r="D48" s="1096"/>
      <c r="E48" s="1096"/>
      <c r="F48" s="1096"/>
      <c r="G48" s="1096"/>
      <c r="H48" s="1096"/>
      <c r="I48" s="1096"/>
      <c r="J48" s="1096"/>
      <c r="K48" s="1096"/>
      <c r="L48" s="1096"/>
      <c r="M48" s="1096"/>
      <c r="N48" s="909"/>
      <c r="O48" s="909"/>
      <c r="P48" s="909"/>
      <c r="Q48" s="909"/>
      <c r="R48" s="909"/>
    </row>
    <row r="49" spans="1:16" ht="27.6" customHeight="1">
      <c r="A49" s="1085" t="s">
        <v>271</v>
      </c>
      <c r="B49" s="1085"/>
      <c r="C49" s="1085"/>
      <c r="D49" s="1085"/>
      <c r="E49" s="1085"/>
      <c r="F49" s="1085"/>
      <c r="G49" s="1085"/>
      <c r="H49" s="1085"/>
      <c r="I49" s="1085"/>
      <c r="J49" s="1085"/>
      <c r="K49" s="1085"/>
      <c r="L49" s="1085"/>
      <c r="M49" s="1085"/>
      <c r="N49" s="1085"/>
      <c r="O49" s="1085"/>
      <c r="P49" s="1085"/>
    </row>
    <row r="50" spans="1:16" ht="5.4" customHeight="1">
      <c r="A50" s="20"/>
      <c r="B50" s="67"/>
      <c r="C50" s="19"/>
      <c r="D50" s="20"/>
      <c r="E50" s="18"/>
      <c r="F50" s="18"/>
      <c r="G50" s="18"/>
      <c r="H50" s="18"/>
      <c r="I50" s="18"/>
      <c r="J50" s="18"/>
      <c r="K50" s="18"/>
      <c r="L50" s="18"/>
      <c r="M50" s="18"/>
      <c r="N50" s="32"/>
      <c r="O50" s="18"/>
      <c r="P50" s="19"/>
    </row>
    <row r="51" spans="1:16">
      <c r="A51" s="27"/>
      <c r="B51" s="1007" t="s">
        <v>0</v>
      </c>
      <c r="C51" s="29"/>
      <c r="D51" s="13"/>
      <c r="E51" s="1066" t="s">
        <v>277</v>
      </c>
      <c r="F51" s="12"/>
      <c r="G51" s="1069" t="s">
        <v>3</v>
      </c>
      <c r="H51" s="1070"/>
      <c r="I51" s="1070"/>
      <c r="J51" s="1070"/>
      <c r="K51" s="1070"/>
      <c r="L51" s="1070"/>
      <c r="M51" s="1071"/>
      <c r="N51" s="33"/>
      <c r="O51" s="1066" t="s">
        <v>186</v>
      </c>
      <c r="P51" s="34"/>
    </row>
    <row r="52" spans="1:16">
      <c r="A52" s="27"/>
      <c r="B52" s="1008"/>
      <c r="C52" s="29"/>
      <c r="D52" s="13"/>
      <c r="E52" s="1067"/>
      <c r="F52" s="12"/>
      <c r="G52" s="1074">
        <v>1</v>
      </c>
      <c r="H52" s="1074">
        <v>2</v>
      </c>
      <c r="I52" s="1074">
        <v>3</v>
      </c>
      <c r="J52" s="1074">
        <v>4</v>
      </c>
      <c r="K52" s="1074">
        <v>5</v>
      </c>
      <c r="L52" s="1074">
        <v>6</v>
      </c>
      <c r="M52" s="1074">
        <v>7</v>
      </c>
      <c r="N52" s="555"/>
      <c r="O52" s="1067"/>
      <c r="P52" s="34"/>
    </row>
    <row r="53" spans="1:16">
      <c r="A53" s="27"/>
      <c r="B53" s="1009"/>
      <c r="C53" s="29"/>
      <c r="D53" s="13"/>
      <c r="E53" s="1068"/>
      <c r="F53" s="12"/>
      <c r="G53" s="1075"/>
      <c r="H53" s="1075"/>
      <c r="I53" s="1075"/>
      <c r="J53" s="1075"/>
      <c r="K53" s="1075"/>
      <c r="L53" s="1075"/>
      <c r="M53" s="1075"/>
      <c r="N53" s="14"/>
      <c r="O53" s="1068"/>
      <c r="P53" s="34"/>
    </row>
    <row r="54" spans="1:16" ht="5.4" customHeight="1">
      <c r="A54" s="25"/>
      <c r="B54" s="68"/>
      <c r="C54" s="17"/>
      <c r="D54" s="16"/>
      <c r="E54" s="76"/>
      <c r="F54" s="36"/>
      <c r="G54" s="1086"/>
      <c r="H54" s="1087"/>
      <c r="I54" s="1087"/>
      <c r="J54" s="1087"/>
      <c r="K54" s="1087"/>
      <c r="L54" s="1087"/>
      <c r="M54" s="1088"/>
      <c r="N54" s="557"/>
      <c r="O54" s="558"/>
      <c r="P54" s="55"/>
    </row>
    <row r="55" spans="1:16">
      <c r="A55" s="25"/>
      <c r="B55" s="68">
        <v>11</v>
      </c>
      <c r="C55" s="17"/>
      <c r="D55" s="16"/>
      <c r="E55" s="41" t="s">
        <v>288</v>
      </c>
      <c r="F55" s="36"/>
      <c r="G55" s="62"/>
      <c r="H55" s="421"/>
      <c r="I55" s="421"/>
      <c r="J55" s="421"/>
      <c r="K55" s="421"/>
      <c r="L55" s="421"/>
      <c r="M55" s="421"/>
      <c r="N55" s="558"/>
      <c r="O55" s="558"/>
      <c r="P55" s="55"/>
    </row>
    <row r="56" spans="1:16">
      <c r="A56" s="25"/>
      <c r="B56" s="68">
        <v>12</v>
      </c>
      <c r="C56" s="17"/>
      <c r="D56" s="16"/>
      <c r="E56" s="419" t="s">
        <v>177</v>
      </c>
      <c r="F56" s="36"/>
      <c r="G56" s="686"/>
      <c r="H56" s="686"/>
      <c r="I56" s="686"/>
      <c r="J56" s="686"/>
      <c r="K56" s="686"/>
      <c r="L56" s="686"/>
      <c r="M56" s="686"/>
      <c r="N56" s="687"/>
      <c r="O56" s="687">
        <f>ROUND(O15*7.23,0)</f>
        <v>1236</v>
      </c>
      <c r="P56" s="55"/>
    </row>
    <row r="57" spans="1:16" ht="17.399999999999999">
      <c r="A57" s="25"/>
      <c r="B57" s="68">
        <v>13</v>
      </c>
      <c r="C57" s="17"/>
      <c r="D57" s="16"/>
      <c r="E57" s="419" t="s">
        <v>178</v>
      </c>
      <c r="F57" s="36"/>
      <c r="G57" s="686"/>
      <c r="H57" s="686"/>
      <c r="I57" s="686"/>
      <c r="J57" s="686"/>
      <c r="K57" s="686"/>
      <c r="L57" s="686"/>
      <c r="M57" s="686"/>
      <c r="N57" s="687"/>
      <c r="O57" s="688">
        <f>ROUND(O16*7.23,0)</f>
        <v>398</v>
      </c>
      <c r="P57" s="55"/>
    </row>
    <row r="58" spans="1:16">
      <c r="A58" s="25"/>
      <c r="B58" s="68">
        <v>14</v>
      </c>
      <c r="C58" s="17"/>
      <c r="D58" s="16"/>
      <c r="E58" s="420" t="s">
        <v>20</v>
      </c>
      <c r="F58" s="36"/>
      <c r="G58" s="689"/>
      <c r="H58" s="690"/>
      <c r="I58" s="690"/>
      <c r="J58" s="690"/>
      <c r="K58" s="690"/>
      <c r="L58" s="690"/>
      <c r="M58" s="690"/>
      <c r="N58" s="687"/>
      <c r="O58" s="687">
        <f>SUM(O56:O57)</f>
        <v>1634</v>
      </c>
      <c r="P58" s="55"/>
    </row>
    <row r="59" spans="1:16">
      <c r="A59" s="25"/>
      <c r="B59" s="68">
        <v>15</v>
      </c>
      <c r="C59" s="17"/>
      <c r="D59" s="16"/>
      <c r="E59" s="76" t="s">
        <v>83</v>
      </c>
      <c r="F59" s="36"/>
      <c r="G59" s="689"/>
      <c r="H59" s="690"/>
      <c r="I59" s="690"/>
      <c r="J59" s="690"/>
      <c r="K59" s="690"/>
      <c r="L59" s="690"/>
      <c r="M59" s="690"/>
      <c r="N59" s="687"/>
      <c r="O59" s="687"/>
      <c r="P59" s="55"/>
    </row>
    <row r="60" spans="1:16">
      <c r="A60" s="25"/>
      <c r="B60" s="68">
        <v>16</v>
      </c>
      <c r="C60" s="17"/>
      <c r="D60" s="16"/>
      <c r="E60" s="419" t="s">
        <v>177</v>
      </c>
      <c r="F60" s="36"/>
      <c r="G60" s="689">
        <f>ROUND(G19*G$45,0)</f>
        <v>484</v>
      </c>
      <c r="H60" s="689">
        <f t="shared" ref="H60:M60" si="1">ROUND(H19*H$45,0)</f>
        <v>2131</v>
      </c>
      <c r="I60" s="689">
        <f t="shared" si="1"/>
        <v>4397</v>
      </c>
      <c r="J60" s="689">
        <f t="shared" si="1"/>
        <v>1865</v>
      </c>
      <c r="K60" s="689">
        <f t="shared" si="1"/>
        <v>3179</v>
      </c>
      <c r="L60" s="689">
        <f t="shared" si="1"/>
        <v>1332</v>
      </c>
      <c r="M60" s="694">
        <f t="shared" si="1"/>
        <v>139</v>
      </c>
      <c r="N60" s="687"/>
      <c r="O60" s="687">
        <f>SUM(G60:M60)</f>
        <v>13527</v>
      </c>
      <c r="P60" s="55"/>
    </row>
    <row r="61" spans="1:16" ht="17.399999999999999">
      <c r="A61" s="25"/>
      <c r="B61" s="68">
        <v>17</v>
      </c>
      <c r="C61" s="17"/>
      <c r="D61" s="16"/>
      <c r="E61" s="419" t="s">
        <v>178</v>
      </c>
      <c r="F61" s="36"/>
      <c r="G61" s="693">
        <f>ROUND(G20*G$45,0)</f>
        <v>61</v>
      </c>
      <c r="H61" s="693">
        <f t="shared" ref="H61:M61" si="2">ROUND(H20*H$45,0)</f>
        <v>0</v>
      </c>
      <c r="I61" s="693">
        <f t="shared" si="2"/>
        <v>133</v>
      </c>
      <c r="J61" s="693">
        <f t="shared" si="2"/>
        <v>170</v>
      </c>
      <c r="K61" s="693">
        <f t="shared" si="2"/>
        <v>103</v>
      </c>
      <c r="L61" s="693">
        <f t="shared" si="2"/>
        <v>727</v>
      </c>
      <c r="M61" s="699">
        <f t="shared" si="2"/>
        <v>1253</v>
      </c>
      <c r="N61" s="687"/>
      <c r="O61" s="688">
        <f>SUM(G61:M61)</f>
        <v>2447</v>
      </c>
      <c r="P61" s="55"/>
    </row>
    <row r="62" spans="1:16">
      <c r="A62" s="25"/>
      <c r="B62" s="68">
        <v>18</v>
      </c>
      <c r="C62" s="17"/>
      <c r="D62" s="16"/>
      <c r="E62" s="420" t="s">
        <v>20</v>
      </c>
      <c r="F62" s="36"/>
      <c r="G62" s="689">
        <f>SUM(G60:G61)</f>
        <v>545</v>
      </c>
      <c r="H62" s="689">
        <f t="shared" ref="H62:N62" si="3">SUM(H60:H61)</f>
        <v>2131</v>
      </c>
      <c r="I62" s="689">
        <f t="shared" si="3"/>
        <v>4530</v>
      </c>
      <c r="J62" s="689">
        <f t="shared" si="3"/>
        <v>2035</v>
      </c>
      <c r="K62" s="689">
        <f t="shared" si="3"/>
        <v>3282</v>
      </c>
      <c r="L62" s="689">
        <f t="shared" si="3"/>
        <v>2059</v>
      </c>
      <c r="M62" s="689">
        <f t="shared" si="3"/>
        <v>1392</v>
      </c>
      <c r="N62" s="689">
        <f t="shared" si="3"/>
        <v>0</v>
      </c>
      <c r="O62" s="687">
        <f>SUM(G62:M62)</f>
        <v>15974</v>
      </c>
      <c r="P62" s="55"/>
    </row>
    <row r="63" spans="1:16" ht="6" customHeight="1">
      <c r="A63" s="49"/>
      <c r="B63" s="69"/>
      <c r="C63" s="50"/>
      <c r="D63" s="36"/>
      <c r="E63" s="420"/>
      <c r="F63" s="36"/>
      <c r="G63" s="695"/>
      <c r="H63" s="695"/>
      <c r="I63" s="695"/>
      <c r="J63" s="695"/>
      <c r="K63" s="695"/>
      <c r="L63" s="695"/>
      <c r="M63" s="695"/>
      <c r="N63" s="695"/>
      <c r="O63" s="687"/>
      <c r="P63" s="55"/>
    </row>
    <row r="64" spans="1:16">
      <c r="A64" s="25"/>
      <c r="B64" s="68">
        <v>19</v>
      </c>
      <c r="C64" s="24"/>
      <c r="D64" s="36"/>
      <c r="E64" s="76" t="s">
        <v>274</v>
      </c>
      <c r="F64" s="36"/>
      <c r="G64" s="698"/>
      <c r="H64" s="698"/>
      <c r="I64" s="698"/>
      <c r="J64" s="698"/>
      <c r="K64" s="698"/>
      <c r="L64" s="698"/>
      <c r="M64" s="698"/>
      <c r="N64" s="696"/>
      <c r="O64" s="697">
        <f>O58+O62</f>
        <v>17608</v>
      </c>
      <c r="P64" s="567"/>
    </row>
    <row r="65" spans="1:16">
      <c r="A65" s="25"/>
      <c r="B65" s="68">
        <v>20</v>
      </c>
      <c r="C65" s="24"/>
      <c r="D65" s="36"/>
      <c r="E65" s="419" t="s">
        <v>272</v>
      </c>
      <c r="F65" s="36"/>
      <c r="G65" s="686"/>
      <c r="H65" s="686"/>
      <c r="I65" s="686"/>
      <c r="J65" s="686"/>
      <c r="K65" s="686"/>
      <c r="L65" s="686"/>
      <c r="M65" s="686"/>
      <c r="N65" s="689"/>
      <c r="O65" s="700">
        <v>12</v>
      </c>
      <c r="P65" s="55"/>
    </row>
    <row r="66" spans="1:16">
      <c r="A66" s="25"/>
      <c r="B66" s="68">
        <v>21</v>
      </c>
      <c r="C66" s="24"/>
      <c r="D66" s="36"/>
      <c r="E66" s="76" t="s">
        <v>275</v>
      </c>
      <c r="F66" s="36"/>
      <c r="G66" s="686"/>
      <c r="H66" s="686"/>
      <c r="I66" s="686"/>
      <c r="J66" s="686"/>
      <c r="K66" s="686"/>
      <c r="L66" s="686"/>
      <c r="M66" s="686"/>
      <c r="N66" s="689"/>
      <c r="O66" s="701">
        <f>O64*O65</f>
        <v>211296</v>
      </c>
      <c r="P66" s="55"/>
    </row>
    <row r="67" spans="1:16" ht="5.4" customHeight="1">
      <c r="A67" s="49"/>
      <c r="B67" s="69"/>
      <c r="C67" s="45"/>
      <c r="D67" s="565"/>
      <c r="E67" s="41"/>
      <c r="F67" s="565"/>
      <c r="G67" s="558"/>
      <c r="H67" s="558"/>
      <c r="I67" s="558"/>
      <c r="J67" s="558"/>
      <c r="K67" s="558"/>
      <c r="L67" s="558"/>
      <c r="M67" s="558"/>
      <c r="N67" s="40"/>
      <c r="O67" s="40"/>
      <c r="P67" s="567"/>
    </row>
    <row r="70" spans="1:16">
      <c r="A70" s="1044" t="s">
        <v>34</v>
      </c>
      <c r="B70" s="1045"/>
      <c r="C70" s="1045"/>
      <c r="D70" s="1045"/>
      <c r="E70" s="1045"/>
      <c r="F70" s="1045"/>
      <c r="G70" s="1045"/>
      <c r="H70" s="1045"/>
      <c r="I70" s="1045"/>
      <c r="J70" s="1045"/>
      <c r="K70" s="1045"/>
      <c r="L70" s="1045"/>
      <c r="M70" s="1045"/>
      <c r="N70" s="1045"/>
      <c r="O70" s="1045"/>
      <c r="P70" s="1046"/>
    </row>
  </sheetData>
  <mergeCells count="64">
    <mergeCell ref="J41:J42"/>
    <mergeCell ref="L52:L53"/>
    <mergeCell ref="M52:M53"/>
    <mergeCell ref="G54:M54"/>
    <mergeCell ref="K41:K42"/>
    <mergeCell ref="L41:L42"/>
    <mergeCell ref="M41:M42"/>
    <mergeCell ref="G43:M43"/>
    <mergeCell ref="G44:M44"/>
    <mergeCell ref="B47:M47"/>
    <mergeCell ref="B48:M48"/>
    <mergeCell ref="A8:P8"/>
    <mergeCell ref="A38:N38"/>
    <mergeCell ref="A49:P49"/>
    <mergeCell ref="K28:K29"/>
    <mergeCell ref="L28:L29"/>
    <mergeCell ref="M28:M29"/>
    <mergeCell ref="G30:M30"/>
    <mergeCell ref="B40:B42"/>
    <mergeCell ref="E40:E42"/>
    <mergeCell ref="G40:M40"/>
    <mergeCell ref="G41:G42"/>
    <mergeCell ref="H41:H42"/>
    <mergeCell ref="G13:M13"/>
    <mergeCell ref="A25:P25"/>
    <mergeCell ref="B27:B29"/>
    <mergeCell ref="I41:I42"/>
    <mergeCell ref="O27:O29"/>
    <mergeCell ref="G28:G29"/>
    <mergeCell ref="H28:H29"/>
    <mergeCell ref="I28:I29"/>
    <mergeCell ref="J28:J29"/>
    <mergeCell ref="J11:J12"/>
    <mergeCell ref="K11:K12"/>
    <mergeCell ref="L11:L12"/>
    <mergeCell ref="M11:M12"/>
    <mergeCell ref="A70:P70"/>
    <mergeCell ref="B51:B53"/>
    <mergeCell ref="E51:E53"/>
    <mergeCell ref="G51:M51"/>
    <mergeCell ref="O51:O53"/>
    <mergeCell ref="G52:G53"/>
    <mergeCell ref="H52:H53"/>
    <mergeCell ref="I52:I53"/>
    <mergeCell ref="J52:J53"/>
    <mergeCell ref="K52:K53"/>
    <mergeCell ref="E27:E29"/>
    <mergeCell ref="G27:M27"/>
    <mergeCell ref="G15:M15"/>
    <mergeCell ref="G16:M16"/>
    <mergeCell ref="B23:M23"/>
    <mergeCell ref="A1:O1"/>
    <mergeCell ref="A2:O2"/>
    <mergeCell ref="A5:P5"/>
    <mergeCell ref="A6:P6"/>
    <mergeCell ref="A7:O7"/>
    <mergeCell ref="I3:O3"/>
    <mergeCell ref="B10:B12"/>
    <mergeCell ref="E10:E12"/>
    <mergeCell ref="G10:M10"/>
    <mergeCell ref="O10:O12"/>
    <mergeCell ref="G11:G12"/>
    <mergeCell ref="H11:H12"/>
    <mergeCell ref="I11:I12"/>
  </mergeCells>
  <printOptions horizontalCentered="1"/>
  <pageMargins left="0.75" right="0.75" top="1.03" bottom="1" header="0.75" footer="0.5"/>
  <pageSetup scale="57" orientation="landscape" useFirstPageNumber="1" r:id="rId1"/>
  <headerFooter alignWithMargins="0">
    <oddHeader>&amp;R&amp;"Book Antiqua,Bold"ATTACHMENT 3</oddHeader>
    <oddFooter>&amp;L&amp;"Book Antiqua,Italic"Updated January 18, 2017&amp;C&amp;"-,Regular"&amp;A&amp;R&amp;"Book Antiqua,Italic"City of Beverly Hills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33"/>
  <sheetViews>
    <sheetView topLeftCell="B1" zoomScaleNormal="100" workbookViewId="0">
      <selection sqref="A1:J1"/>
    </sheetView>
  </sheetViews>
  <sheetFormatPr defaultColWidth="11" defaultRowHeight="15.6"/>
  <cols>
    <col min="1" max="1" width="1.59765625" customWidth="1"/>
    <col min="2" max="2" width="1.69921875" customWidth="1"/>
    <col min="3" max="3" width="6.59765625" customWidth="1"/>
    <col min="4" max="5" width="1.59765625" customWidth="1"/>
    <col min="6" max="6" width="44.8984375" customWidth="1"/>
    <col min="7" max="8" width="1.59765625" customWidth="1"/>
    <col min="9" max="9" width="11" customWidth="1"/>
    <col min="10" max="10" width="19.09765625" customWidth="1"/>
    <col min="11" max="12" width="1.59765625" customWidth="1"/>
    <col min="13" max="13" width="13.69921875" customWidth="1"/>
    <col min="14" max="14" width="15.19921875" customWidth="1"/>
    <col min="15" max="15" width="1.59765625" customWidth="1"/>
    <col min="16" max="16" width="1.3984375" customWidth="1"/>
    <col min="17" max="17" width="16" style="10" customWidth="1"/>
    <col min="18" max="18" width="1.3984375" customWidth="1"/>
  </cols>
  <sheetData>
    <row r="1" spans="1:18">
      <c r="B1" s="1065" t="s">
        <v>289</v>
      </c>
      <c r="C1" s="1065"/>
      <c r="D1" s="1065"/>
      <c r="E1" s="1065"/>
      <c r="F1" s="1065"/>
      <c r="G1" s="1065"/>
      <c r="H1" s="1065"/>
      <c r="I1" s="1065"/>
      <c r="J1" s="1065"/>
      <c r="K1" s="1065"/>
      <c r="L1" s="1065"/>
      <c r="M1" s="1065"/>
      <c r="N1" s="1065"/>
      <c r="O1" s="1065"/>
      <c r="P1" s="1065"/>
      <c r="Q1" s="1065"/>
      <c r="R1" s="1065"/>
    </row>
    <row r="2" spans="1:18" s="7" customFormat="1" ht="18" customHeight="1">
      <c r="A2" s="155"/>
      <c r="B2" s="1065" t="s">
        <v>391</v>
      </c>
      <c r="C2" s="1065"/>
      <c r="D2" s="1065"/>
      <c r="E2" s="1065"/>
      <c r="F2" s="1065"/>
      <c r="G2" s="1065"/>
      <c r="H2" s="1065"/>
      <c r="I2" s="1065"/>
      <c r="J2" s="1065"/>
      <c r="K2" s="1065"/>
      <c r="L2" s="1065"/>
      <c r="M2" s="1065"/>
      <c r="N2" s="1065"/>
      <c r="O2" s="1065"/>
      <c r="P2" s="1065"/>
      <c r="Q2" s="1065"/>
      <c r="R2" s="1065"/>
    </row>
    <row r="3" spans="1:18" s="7" customFormat="1" ht="18" customHeight="1">
      <c r="A3" s="155"/>
      <c r="B3" s="491"/>
      <c r="C3" s="491"/>
      <c r="D3" s="491"/>
      <c r="E3" s="491"/>
      <c r="F3" s="491"/>
      <c r="G3" s="491"/>
      <c r="H3" s="491"/>
      <c r="I3" s="491"/>
      <c r="J3" s="99" t="s">
        <v>24</v>
      </c>
      <c r="K3" s="1101">
        <f>+'3-A'!H3</f>
        <v>0</v>
      </c>
      <c r="L3" s="1101"/>
      <c r="M3" s="1101"/>
      <c r="N3" s="1101"/>
      <c r="O3" s="1101"/>
      <c r="P3" s="1101"/>
      <c r="Q3" s="1101"/>
      <c r="R3" s="1101"/>
    </row>
    <row r="4" spans="1:18" s="7" customFormat="1" ht="18" customHeight="1">
      <c r="A4" s="155"/>
      <c r="B4" s="491"/>
      <c r="C4" s="491"/>
      <c r="D4" s="491"/>
      <c r="E4" s="491"/>
      <c r="F4" s="491"/>
      <c r="G4" s="491"/>
      <c r="H4" s="491"/>
      <c r="I4" s="491"/>
      <c r="J4" s="491"/>
      <c r="K4" s="491"/>
      <c r="L4" s="491"/>
      <c r="M4" s="491"/>
      <c r="N4" s="491"/>
      <c r="O4" s="491"/>
      <c r="Q4" s="489"/>
    </row>
    <row r="5" spans="1:18" s="5" customFormat="1" ht="6" customHeight="1">
      <c r="B5" s="1100"/>
      <c r="C5" s="1100"/>
      <c r="D5" s="1100"/>
      <c r="E5" s="1100"/>
      <c r="F5" s="1100"/>
      <c r="G5" s="1100"/>
      <c r="H5" s="1100"/>
      <c r="I5" s="1100"/>
      <c r="J5" s="1100"/>
      <c r="K5" s="1100"/>
      <c r="L5" s="1100"/>
      <c r="M5" s="1100"/>
      <c r="N5" s="1100"/>
      <c r="O5" s="1100"/>
      <c r="P5" s="28"/>
      <c r="Q5" s="28"/>
      <c r="R5" s="28"/>
    </row>
    <row r="6" spans="1:18" s="5" customFormat="1" ht="36" customHeight="1">
      <c r="A6" s="360"/>
      <c r="B6" s="1102" t="s">
        <v>354</v>
      </c>
      <c r="C6" s="1102"/>
      <c r="D6" s="1102"/>
      <c r="E6" s="1102"/>
      <c r="F6" s="1102"/>
      <c r="G6" s="1102"/>
      <c r="H6" s="1102"/>
      <c r="I6" s="1102"/>
      <c r="J6" s="1102"/>
      <c r="K6" s="1102"/>
      <c r="L6" s="1102"/>
      <c r="M6" s="1102"/>
      <c r="N6" s="1102"/>
      <c r="O6" s="1102"/>
      <c r="P6" s="1102"/>
      <c r="Q6" s="1102"/>
      <c r="R6" s="1102"/>
    </row>
    <row r="7" spans="1:18" s="5" customFormat="1" ht="18" customHeight="1">
      <c r="A7" s="360"/>
      <c r="B7" s="361"/>
      <c r="C7" s="361"/>
      <c r="D7" s="361"/>
      <c r="E7" s="361"/>
      <c r="F7" s="361"/>
      <c r="G7" s="361"/>
      <c r="H7" s="361"/>
      <c r="I7" s="361"/>
      <c r="J7" s="361"/>
      <c r="K7" s="361"/>
      <c r="L7" s="361"/>
      <c r="M7" s="361"/>
      <c r="N7" s="361"/>
      <c r="O7" s="83"/>
      <c r="P7" s="28"/>
      <c r="Q7" s="28"/>
      <c r="R7" s="28"/>
    </row>
    <row r="8" spans="1:18" ht="5.0999999999999996" customHeight="1">
      <c r="B8" s="20"/>
      <c r="C8" s="67"/>
      <c r="D8" s="19"/>
      <c r="E8" s="20"/>
      <c r="F8" s="18"/>
      <c r="G8" s="19"/>
      <c r="H8" s="20"/>
      <c r="I8" s="18"/>
      <c r="J8" s="18"/>
      <c r="K8" s="19"/>
      <c r="L8" s="20"/>
      <c r="M8" s="18"/>
      <c r="N8" s="18"/>
      <c r="O8" s="19"/>
      <c r="P8" s="20"/>
      <c r="Q8" s="18"/>
      <c r="R8" s="19"/>
    </row>
    <row r="9" spans="1:18" ht="53.25" customHeight="1">
      <c r="B9" s="27"/>
      <c r="C9" s="746" t="s">
        <v>0</v>
      </c>
      <c r="D9" s="147"/>
      <c r="E9" s="13"/>
      <c r="F9" s="747" t="s">
        <v>16</v>
      </c>
      <c r="G9" s="147"/>
      <c r="H9" s="13"/>
      <c r="I9" s="1069" t="s">
        <v>122</v>
      </c>
      <c r="J9" s="1071"/>
      <c r="K9" s="147"/>
      <c r="L9" s="13"/>
      <c r="M9" s="1004" t="s">
        <v>188</v>
      </c>
      <c r="N9" s="1006"/>
      <c r="O9" s="34"/>
      <c r="P9" s="27"/>
      <c r="Q9" s="747" t="s">
        <v>126</v>
      </c>
      <c r="R9" s="29"/>
    </row>
    <row r="10" spans="1:18" ht="5.0999999999999996" customHeight="1">
      <c r="B10" s="25"/>
      <c r="C10" s="68"/>
      <c r="D10" s="24"/>
      <c r="E10" s="16"/>
      <c r="F10" s="36"/>
      <c r="G10" s="24"/>
      <c r="H10" s="16"/>
      <c r="I10" s="48"/>
      <c r="J10" s="48"/>
      <c r="K10" s="24"/>
      <c r="L10" s="16"/>
      <c r="M10" s="48"/>
      <c r="N10" s="48"/>
      <c r="O10" s="55"/>
      <c r="P10" s="25"/>
      <c r="Q10" s="17"/>
      <c r="R10" s="24"/>
    </row>
    <row r="11" spans="1:18" s="148" customFormat="1" ht="18" customHeight="1" thickBot="1">
      <c r="B11" s="294"/>
      <c r="C11" s="169">
        <v>1</v>
      </c>
      <c r="D11" s="295"/>
      <c r="E11" s="312"/>
      <c r="F11" s="297" t="s">
        <v>107</v>
      </c>
      <c r="G11" s="305"/>
      <c r="H11" s="312"/>
      <c r="I11" s="270"/>
      <c r="J11" s="298"/>
      <c r="K11" s="305"/>
      <c r="L11" s="296"/>
      <c r="M11" s="298"/>
      <c r="N11" s="298"/>
      <c r="O11" s="299"/>
      <c r="P11" s="78"/>
      <c r="Q11" s="54"/>
      <c r="R11" s="89"/>
    </row>
    <row r="12" spans="1:18" s="43" customFormat="1" ht="20.100000000000001" customHeight="1" thickTop="1" thickBot="1">
      <c r="B12" s="300"/>
      <c r="C12" s="170">
        <v>2</v>
      </c>
      <c r="D12" s="280"/>
      <c r="E12" s="313"/>
      <c r="F12" s="281" t="s">
        <v>109</v>
      </c>
      <c r="G12" s="306"/>
      <c r="H12" s="313"/>
      <c r="I12" s="917"/>
      <c r="J12" s="282" t="s">
        <v>116</v>
      </c>
      <c r="K12" s="306"/>
      <c r="L12" s="222"/>
      <c r="M12" s="286">
        <v>3529</v>
      </c>
      <c r="N12" s="282" t="s">
        <v>121</v>
      </c>
      <c r="O12" s="223"/>
      <c r="P12" s="300"/>
      <c r="Q12" s="492">
        <f>ROUND(I12*M12,0)</f>
        <v>0</v>
      </c>
      <c r="R12" s="306"/>
    </row>
    <row r="13" spans="1:18" s="43" customFormat="1" ht="20.100000000000001" customHeight="1" thickTop="1" thickBot="1">
      <c r="B13" s="300"/>
      <c r="C13" s="170">
        <v>3</v>
      </c>
      <c r="D13" s="280"/>
      <c r="E13" s="313"/>
      <c r="F13" s="224" t="s">
        <v>110</v>
      </c>
      <c r="G13" s="306"/>
      <c r="H13" s="313"/>
      <c r="I13" s="82">
        <v>53.26</v>
      </c>
      <c r="J13" s="282" t="s">
        <v>105</v>
      </c>
      <c r="K13" s="306"/>
      <c r="L13" s="222"/>
      <c r="M13" s="283" t="s">
        <v>68</v>
      </c>
      <c r="N13" s="282"/>
      <c r="O13" s="223"/>
      <c r="P13" s="300"/>
      <c r="Q13" s="492"/>
      <c r="R13" s="306"/>
    </row>
    <row r="14" spans="1:18" s="43" customFormat="1" ht="20.100000000000001" customHeight="1" thickTop="1">
      <c r="B14" s="300"/>
      <c r="C14" s="170">
        <v>4</v>
      </c>
      <c r="D14" s="280"/>
      <c r="E14" s="313"/>
      <c r="F14" s="224" t="s">
        <v>112</v>
      </c>
      <c r="G14" s="306"/>
      <c r="H14" s="313"/>
      <c r="I14" s="918"/>
      <c r="J14" s="282" t="s">
        <v>106</v>
      </c>
      <c r="K14" s="306"/>
      <c r="L14" s="222"/>
      <c r="M14" s="283" t="s">
        <v>68</v>
      </c>
      <c r="N14" s="282"/>
      <c r="O14" s="223"/>
      <c r="P14" s="303"/>
      <c r="Q14" s="496"/>
      <c r="R14" s="308"/>
    </row>
    <row r="15" spans="1:18" s="43" customFormat="1" ht="20.100000000000001" customHeight="1" thickBot="1">
      <c r="B15" s="301"/>
      <c r="C15" s="288">
        <v>5</v>
      </c>
      <c r="D15" s="287"/>
      <c r="E15" s="314"/>
      <c r="F15" s="279" t="s">
        <v>421</v>
      </c>
      <c r="G15" s="307"/>
      <c r="H15" s="314"/>
      <c r="I15" s="919"/>
      <c r="J15" s="282" t="s">
        <v>430</v>
      </c>
      <c r="K15" s="307"/>
      <c r="L15" s="289"/>
      <c r="M15" s="283" t="s">
        <v>68</v>
      </c>
      <c r="N15" s="291"/>
      <c r="O15" s="302"/>
      <c r="P15" s="303"/>
      <c r="Q15" s="496"/>
      <c r="R15" s="308"/>
    </row>
    <row r="16" spans="1:18" s="43" customFormat="1" ht="6.9" customHeight="1" thickTop="1">
      <c r="B16" s="301"/>
      <c r="C16" s="288"/>
      <c r="D16" s="287"/>
      <c r="E16" s="314"/>
      <c r="F16" s="290"/>
      <c r="G16" s="307"/>
      <c r="H16" s="314"/>
      <c r="I16" s="82"/>
      <c r="J16" s="291"/>
      <c r="K16" s="307"/>
      <c r="L16" s="289"/>
      <c r="M16" s="274"/>
      <c r="N16" s="291"/>
      <c r="O16" s="302"/>
      <c r="P16" s="78"/>
      <c r="Q16" s="102"/>
      <c r="R16" s="89"/>
    </row>
    <row r="17" spans="2:18" s="43" customFormat="1" ht="20.100000000000001" customHeight="1" thickBot="1">
      <c r="B17" s="303"/>
      <c r="C17" s="277">
        <v>6</v>
      </c>
      <c r="D17" s="276"/>
      <c r="E17" s="315"/>
      <c r="F17" s="279" t="s">
        <v>113</v>
      </c>
      <c r="G17" s="308"/>
      <c r="H17" s="315"/>
      <c r="I17" s="82"/>
      <c r="J17" s="285"/>
      <c r="K17" s="308"/>
      <c r="L17" s="278"/>
      <c r="M17" s="286"/>
      <c r="N17" s="285"/>
      <c r="O17" s="304"/>
      <c r="P17" s="303"/>
      <c r="Q17" s="496"/>
      <c r="R17" s="308"/>
    </row>
    <row r="18" spans="2:18" s="43" customFormat="1" ht="20.100000000000001" customHeight="1" thickTop="1">
      <c r="B18" s="300"/>
      <c r="C18" s="170">
        <v>7</v>
      </c>
      <c r="D18" s="280"/>
      <c r="E18" s="313"/>
      <c r="F18" s="281" t="s">
        <v>114</v>
      </c>
      <c r="G18" s="306"/>
      <c r="H18" s="313"/>
      <c r="I18" s="918"/>
      <c r="J18" s="282" t="s">
        <v>117</v>
      </c>
      <c r="K18" s="306"/>
      <c r="L18" s="222"/>
      <c r="M18" s="283" t="s">
        <v>68</v>
      </c>
      <c r="N18" s="282"/>
      <c r="O18" s="223"/>
      <c r="P18" s="300"/>
      <c r="Q18" s="492"/>
      <c r="R18" s="306"/>
    </row>
    <row r="19" spans="2:18" s="43" customFormat="1" ht="20.100000000000001" customHeight="1" thickBot="1">
      <c r="B19" s="300"/>
      <c r="C19" s="170">
        <v>8</v>
      </c>
      <c r="D19" s="280"/>
      <c r="E19" s="313"/>
      <c r="F19" s="281" t="s">
        <v>115</v>
      </c>
      <c r="G19" s="306"/>
      <c r="H19" s="313"/>
      <c r="I19" s="919"/>
      <c r="J19" s="282" t="s">
        <v>117</v>
      </c>
      <c r="K19" s="306"/>
      <c r="L19" s="222"/>
      <c r="M19" s="283" t="s">
        <v>68</v>
      </c>
      <c r="N19" s="282"/>
      <c r="O19" s="223"/>
      <c r="P19" s="300"/>
      <c r="Q19" s="492"/>
      <c r="R19" s="306"/>
    </row>
    <row r="20" spans="2:18" s="43" customFormat="1" ht="20.100000000000001" customHeight="1" thickTop="1">
      <c r="B20" s="301"/>
      <c r="C20" s="288">
        <v>9</v>
      </c>
      <c r="D20" s="287"/>
      <c r="E20" s="314"/>
      <c r="F20" s="279" t="s">
        <v>167</v>
      </c>
      <c r="G20" s="307"/>
      <c r="H20" s="314"/>
      <c r="I20" s="284">
        <v>42.38</v>
      </c>
      <c r="J20" s="291" t="s">
        <v>118</v>
      </c>
      <c r="K20" s="307"/>
      <c r="L20" s="289"/>
      <c r="M20" s="283" t="s">
        <v>68</v>
      </c>
      <c r="N20" s="291"/>
      <c r="O20" s="302"/>
      <c r="P20" s="300"/>
      <c r="Q20" s="492"/>
      <c r="R20" s="306"/>
    </row>
    <row r="21" spans="2:18" s="43" customFormat="1" ht="20.100000000000001" customHeight="1" thickBot="1">
      <c r="B21" s="301"/>
      <c r="C21" s="288">
        <v>10</v>
      </c>
      <c r="D21" s="287"/>
      <c r="E21" s="314"/>
      <c r="F21" s="279" t="s">
        <v>168</v>
      </c>
      <c r="G21" s="307"/>
      <c r="H21" s="314"/>
      <c r="I21" s="417">
        <v>88.09</v>
      </c>
      <c r="J21" s="291" t="s">
        <v>118</v>
      </c>
      <c r="K21" s="307"/>
      <c r="L21" s="289"/>
      <c r="M21" s="283" t="s">
        <v>68</v>
      </c>
      <c r="N21" s="291"/>
      <c r="O21" s="302"/>
      <c r="P21" s="300"/>
      <c r="Q21" s="492"/>
      <c r="R21" s="306"/>
    </row>
    <row r="22" spans="2:18" s="43" customFormat="1" ht="20.100000000000001" customHeight="1" thickTop="1" thickBot="1">
      <c r="B22" s="301"/>
      <c r="C22" s="288">
        <v>11</v>
      </c>
      <c r="D22" s="287"/>
      <c r="E22" s="314"/>
      <c r="F22" s="279" t="s">
        <v>119</v>
      </c>
      <c r="G22" s="307"/>
      <c r="H22" s="314"/>
      <c r="I22" s="917"/>
      <c r="J22" s="291" t="s">
        <v>187</v>
      </c>
      <c r="K22" s="307"/>
      <c r="L22" s="289"/>
      <c r="M22" s="283" t="s">
        <v>68</v>
      </c>
      <c r="N22" s="291"/>
      <c r="O22" s="302"/>
      <c r="P22" s="300"/>
      <c r="Q22" s="492"/>
      <c r="R22" s="306"/>
    </row>
    <row r="23" spans="2:18" s="43" customFormat="1" ht="6.9" customHeight="1" thickTop="1">
      <c r="B23" s="301"/>
      <c r="C23" s="288"/>
      <c r="D23" s="287"/>
      <c r="E23" s="314"/>
      <c r="F23" s="293"/>
      <c r="G23" s="307"/>
      <c r="H23" s="314"/>
      <c r="I23" s="82"/>
      <c r="J23" s="291"/>
      <c r="K23" s="307"/>
      <c r="L23" s="289"/>
      <c r="M23" s="292"/>
      <c r="N23" s="291"/>
      <c r="O23" s="302"/>
      <c r="P23" s="78"/>
      <c r="Q23" s="102"/>
      <c r="R23" s="89"/>
    </row>
    <row r="24" spans="2:18" s="43" customFormat="1" ht="20.100000000000001" customHeight="1">
      <c r="B24" s="303"/>
      <c r="C24" s="277">
        <v>12</v>
      </c>
      <c r="D24" s="276"/>
      <c r="E24" s="315"/>
      <c r="F24" s="234" t="s">
        <v>127</v>
      </c>
      <c r="G24" s="308"/>
      <c r="H24" s="315"/>
      <c r="I24" s="284"/>
      <c r="J24" s="285"/>
      <c r="K24" s="308"/>
      <c r="L24" s="278"/>
      <c r="M24" s="286"/>
      <c r="N24" s="285"/>
      <c r="O24" s="304"/>
      <c r="P24" s="303"/>
      <c r="Q24" s="530">
        <f>SUM(Q12:Q23)</f>
        <v>0</v>
      </c>
      <c r="R24" s="308"/>
    </row>
    <row r="25" spans="2:18" s="43" customFormat="1" ht="6.9" customHeight="1">
      <c r="B25" s="73"/>
      <c r="C25" s="74"/>
      <c r="D25" s="75"/>
      <c r="E25" s="177"/>
      <c r="F25" s="153"/>
      <c r="G25" s="90"/>
      <c r="H25" s="177"/>
      <c r="I25" s="271"/>
      <c r="J25" s="272"/>
      <c r="K25" s="90"/>
      <c r="L25" s="48"/>
      <c r="M25" s="273"/>
      <c r="N25" s="272"/>
      <c r="O25" s="53"/>
      <c r="P25" s="73"/>
      <c r="Q25" s="75"/>
      <c r="R25" s="90"/>
    </row>
    <row r="26" spans="2:18" ht="7.5" customHeight="1">
      <c r="B26" s="10"/>
      <c r="C26" s="10"/>
      <c r="D26" s="10"/>
      <c r="E26" s="10"/>
      <c r="F26" s="10"/>
      <c r="G26" s="10"/>
      <c r="H26" s="10"/>
      <c r="I26" s="10"/>
      <c r="J26" s="10"/>
      <c r="K26" s="10"/>
      <c r="L26" s="10"/>
      <c r="M26" s="10"/>
      <c r="N26" s="10"/>
      <c r="O26" s="10"/>
      <c r="P26" s="10"/>
      <c r="R26" s="10"/>
    </row>
    <row r="27" spans="2:18" ht="6" customHeight="1">
      <c r="C27" s="275"/>
    </row>
    <row r="28" spans="2:18">
      <c r="C28" s="10" t="s">
        <v>108</v>
      </c>
    </row>
    <row r="29" spans="2:18">
      <c r="C29" s="10" t="s">
        <v>111</v>
      </c>
    </row>
    <row r="30" spans="2:18">
      <c r="C30" s="10" t="s">
        <v>131</v>
      </c>
    </row>
    <row r="31" spans="2:18">
      <c r="C31" s="10" t="s">
        <v>120</v>
      </c>
    </row>
    <row r="32" spans="2:18" ht="4.5" customHeight="1" thickBot="1"/>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sheetData>
  <customSheetViews>
    <customSheetView guid="{48AA688A-17AE-4186-B216-800F4482A837}" fitToPage="1" showRuler="0">
      <selection activeCell="A3" sqref="A3:L3"/>
      <pageMargins left="0.75" right="0.75" top="1.03" bottom="1" header="0.75" footer="0.5"/>
      <printOptions horizontalCentered="1"/>
      <pageSetup scale="87" orientation="landscape" useFirstPageNumber="1" horizontalDpi="4294967292" verticalDpi="4294967292" r:id="rId1"/>
      <headerFooter alignWithMargins="0">
        <oddHeader>&amp;R&amp;"Palatino,Bold"ATTACHMENT 3</oddHeader>
        <oddFooter>&amp;L&amp;"Palatino,Italic"&amp;D&amp;C3-B&amp;R&amp;"Palatino,Italic"City of Orange</oddFooter>
      </headerFooter>
    </customSheetView>
  </customSheetViews>
  <mergeCells count="8">
    <mergeCell ref="B1:R1"/>
    <mergeCell ref="A33:R33"/>
    <mergeCell ref="I9:J9"/>
    <mergeCell ref="M9:N9"/>
    <mergeCell ref="B5:O5"/>
    <mergeCell ref="K3:R3"/>
    <mergeCell ref="B2:R2"/>
    <mergeCell ref="B6:R6"/>
  </mergeCells>
  <phoneticPr fontId="7" type="noConversion"/>
  <printOptions horizontalCentered="1"/>
  <pageMargins left="0.75" right="0.75" top="1.03" bottom="1" header="0.75" footer="0.5"/>
  <pageSetup scale="79"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3"/>
  <sheetViews>
    <sheetView zoomScaleNormal="100" workbookViewId="0">
      <selection sqref="A1:R1"/>
    </sheetView>
  </sheetViews>
  <sheetFormatPr defaultColWidth="11" defaultRowHeight="15.6"/>
  <cols>
    <col min="1" max="1" width="1.59765625" customWidth="1"/>
    <col min="2" max="2" width="1.69921875" customWidth="1"/>
    <col min="3" max="3" width="6.59765625" customWidth="1"/>
    <col min="4" max="5" width="1.59765625" customWidth="1"/>
    <col min="6" max="6" width="59.69921875" customWidth="1"/>
    <col min="7" max="8" width="1.59765625" customWidth="1"/>
    <col min="9" max="9" width="11" customWidth="1"/>
    <col min="10" max="10" width="14.8984375" customWidth="1"/>
    <col min="11" max="12" width="1.59765625" customWidth="1"/>
    <col min="13" max="13" width="13.69921875" customWidth="1"/>
    <col min="14" max="14" width="9.69921875" customWidth="1"/>
    <col min="15" max="16" width="1.59765625" customWidth="1"/>
    <col min="17" max="17" width="15.09765625" style="10" customWidth="1"/>
    <col min="18" max="18" width="1.59765625" customWidth="1"/>
  </cols>
  <sheetData>
    <row r="1" spans="1:18">
      <c r="B1" s="1065" t="s">
        <v>289</v>
      </c>
      <c r="C1" s="1065"/>
      <c r="D1" s="1065"/>
      <c r="E1" s="1065"/>
      <c r="F1" s="1065"/>
      <c r="G1" s="1065"/>
      <c r="H1" s="1065"/>
      <c r="I1" s="1065"/>
      <c r="J1" s="1065"/>
      <c r="K1" s="1065"/>
      <c r="L1" s="1065"/>
      <c r="M1" s="1065"/>
      <c r="N1" s="1065"/>
      <c r="O1" s="1065"/>
      <c r="P1" s="1065"/>
      <c r="Q1" s="1065"/>
      <c r="R1" s="1065"/>
    </row>
    <row r="2" spans="1:18" s="7" customFormat="1" ht="18" customHeight="1">
      <c r="A2" s="155"/>
      <c r="B2" s="1065" t="s">
        <v>216</v>
      </c>
      <c r="C2" s="1065"/>
      <c r="D2" s="1065"/>
      <c r="E2" s="1065"/>
      <c r="F2" s="1065"/>
      <c r="G2" s="1065"/>
      <c r="H2" s="1065"/>
      <c r="I2" s="1065"/>
      <c r="J2" s="1065"/>
      <c r="K2" s="1065"/>
      <c r="L2" s="1065"/>
      <c r="M2" s="1065"/>
      <c r="N2" s="1065"/>
      <c r="O2" s="1065"/>
      <c r="P2" s="1065"/>
      <c r="Q2" s="1065"/>
      <c r="R2" s="1065"/>
    </row>
    <row r="3" spans="1:18" s="7" customFormat="1" ht="18" customHeight="1">
      <c r="A3" s="155"/>
      <c r="B3" s="491"/>
      <c r="C3" s="491"/>
      <c r="D3" s="491"/>
      <c r="E3" s="491"/>
      <c r="F3" s="491"/>
      <c r="G3" s="491"/>
      <c r="H3" s="491"/>
      <c r="I3" s="99" t="s">
        <v>24</v>
      </c>
      <c r="J3" s="1101">
        <f>+'3-A'!H3</f>
        <v>0</v>
      </c>
      <c r="K3" s="1101"/>
      <c r="L3" s="1101"/>
      <c r="M3" s="1101"/>
      <c r="N3" s="1101"/>
      <c r="O3" s="1101"/>
      <c r="P3" s="1101"/>
      <c r="Q3" s="1101"/>
    </row>
    <row r="4" spans="1:18" s="5" customFormat="1" ht="18" customHeight="1">
      <c r="B4" s="1100"/>
      <c r="C4" s="1100"/>
      <c r="D4" s="1100"/>
      <c r="E4" s="1100"/>
      <c r="F4" s="1100"/>
      <c r="G4" s="1100"/>
      <c r="H4" s="1100"/>
      <c r="I4" s="1100"/>
      <c r="J4" s="1100"/>
      <c r="K4" s="1100"/>
      <c r="L4" s="1100"/>
      <c r="M4" s="1100"/>
      <c r="N4" s="1100"/>
      <c r="O4" s="1100"/>
      <c r="P4" s="28"/>
      <c r="Q4" s="28"/>
      <c r="R4" s="28"/>
    </row>
    <row r="5" spans="1:18" s="5" customFormat="1" ht="31.8" customHeight="1">
      <c r="B5" s="1102" t="s">
        <v>355</v>
      </c>
      <c r="C5" s="1102"/>
      <c r="D5" s="1102"/>
      <c r="E5" s="1102"/>
      <c r="F5" s="1102"/>
      <c r="G5" s="1102"/>
      <c r="H5" s="1102"/>
      <c r="I5" s="1102"/>
      <c r="J5" s="1102"/>
      <c r="K5" s="1102"/>
      <c r="L5" s="1102"/>
      <c r="M5" s="1102"/>
      <c r="N5" s="1102"/>
      <c r="O5" s="1102"/>
      <c r="P5" s="1102"/>
      <c r="Q5" s="1102"/>
      <c r="R5" s="1102"/>
    </row>
    <row r="6" spans="1:18" s="5" customFormat="1" ht="18" customHeight="1">
      <c r="B6" s="1085"/>
      <c r="C6" s="1085"/>
      <c r="D6" s="1085"/>
      <c r="E6" s="1085"/>
      <c r="F6" s="1085"/>
      <c r="G6" s="1085"/>
      <c r="H6" s="1085"/>
      <c r="I6" s="1085"/>
      <c r="J6" s="1085"/>
      <c r="K6" s="1085"/>
      <c r="L6" s="1085"/>
      <c r="M6" s="1085"/>
      <c r="N6" s="1085"/>
      <c r="O6" s="83"/>
      <c r="P6" s="28"/>
      <c r="Q6" s="28"/>
      <c r="R6" s="28"/>
    </row>
    <row r="7" spans="1:18" ht="5.0999999999999996" customHeight="1">
      <c r="B7" s="20"/>
      <c r="C7" s="67"/>
      <c r="D7" s="19"/>
      <c r="E7" s="20"/>
      <c r="F7" s="18"/>
      <c r="G7" s="19"/>
      <c r="H7" s="20"/>
      <c r="I7" s="18"/>
      <c r="J7" s="18"/>
      <c r="K7" s="19"/>
      <c r="L7" s="20"/>
      <c r="M7" s="18"/>
      <c r="N7" s="18"/>
      <c r="O7" s="19"/>
      <c r="P7" s="20"/>
      <c r="Q7" s="18"/>
      <c r="R7" s="19"/>
    </row>
    <row r="8" spans="1:18" ht="53.25" customHeight="1">
      <c r="B8" s="27"/>
      <c r="C8" s="746" t="s">
        <v>0</v>
      </c>
      <c r="D8" s="147"/>
      <c r="E8" s="13"/>
      <c r="F8" s="747" t="s">
        <v>16</v>
      </c>
      <c r="G8" s="147"/>
      <c r="H8" s="13"/>
      <c r="I8" s="1069" t="s">
        <v>122</v>
      </c>
      <c r="J8" s="1071"/>
      <c r="K8" s="147"/>
      <c r="L8" s="13"/>
      <c r="M8" s="1004" t="s">
        <v>188</v>
      </c>
      <c r="N8" s="1006"/>
      <c r="O8" s="34"/>
      <c r="P8" s="27"/>
      <c r="Q8" s="747" t="s">
        <v>126</v>
      </c>
      <c r="R8" s="29"/>
    </row>
    <row r="9" spans="1:18" ht="5.0999999999999996" customHeight="1">
      <c r="B9" s="27"/>
      <c r="C9" s="70"/>
      <c r="D9" s="29"/>
      <c r="E9" s="13"/>
      <c r="F9" s="12"/>
      <c r="G9" s="29"/>
      <c r="H9" s="13"/>
      <c r="I9" s="14"/>
      <c r="J9" s="14"/>
      <c r="K9" s="29"/>
      <c r="L9" s="13"/>
      <c r="M9" s="14"/>
      <c r="N9" s="14"/>
      <c r="O9" s="34"/>
      <c r="P9" s="27"/>
      <c r="Q9" s="28"/>
      <c r="R9" s="29"/>
    </row>
    <row r="10" spans="1:18" s="148" customFormat="1" ht="18" customHeight="1" thickBot="1">
      <c r="B10" s="294"/>
      <c r="C10" s="169">
        <v>1</v>
      </c>
      <c r="D10" s="305"/>
      <c r="E10" s="312"/>
      <c r="F10" s="297" t="s">
        <v>99</v>
      </c>
      <c r="G10" s="305"/>
      <c r="H10" s="312"/>
      <c r="I10" s="270"/>
      <c r="J10" s="298"/>
      <c r="K10" s="305"/>
      <c r="L10" s="312"/>
      <c r="M10" s="298"/>
      <c r="N10" s="298"/>
      <c r="O10" s="299"/>
      <c r="P10" s="294"/>
      <c r="Q10" s="295"/>
      <c r="R10" s="305"/>
    </row>
    <row r="11" spans="1:18" s="148" customFormat="1" ht="20.100000000000001" customHeight="1" thickTop="1">
      <c r="B11" s="300"/>
      <c r="C11" s="170">
        <v>2</v>
      </c>
      <c r="D11" s="306"/>
      <c r="E11" s="313"/>
      <c r="F11" s="281" t="s">
        <v>94</v>
      </c>
      <c r="G11" s="306"/>
      <c r="H11" s="313"/>
      <c r="I11" s="918"/>
      <c r="J11" s="282" t="s">
        <v>104</v>
      </c>
      <c r="K11" s="306"/>
      <c r="L11" s="313"/>
      <c r="M11" s="283">
        <v>4673</v>
      </c>
      <c r="N11" s="282" t="s">
        <v>15</v>
      </c>
      <c r="O11" s="223"/>
      <c r="P11" s="300"/>
      <c r="Q11" s="492">
        <f>ROUND(I11*M11,0)</f>
        <v>0</v>
      </c>
      <c r="R11" s="306"/>
    </row>
    <row r="12" spans="1:18" s="148" customFormat="1" ht="20.100000000000001" customHeight="1" thickBot="1">
      <c r="B12" s="300"/>
      <c r="C12" s="170">
        <v>3</v>
      </c>
      <c r="D12" s="306"/>
      <c r="E12" s="313"/>
      <c r="F12" s="281" t="s">
        <v>95</v>
      </c>
      <c r="G12" s="306"/>
      <c r="H12" s="313"/>
      <c r="I12" s="919"/>
      <c r="J12" s="282" t="s">
        <v>104</v>
      </c>
      <c r="K12" s="306"/>
      <c r="L12" s="313"/>
      <c r="M12" s="283">
        <v>855</v>
      </c>
      <c r="N12" s="282" t="s">
        <v>15</v>
      </c>
      <c r="O12" s="223"/>
      <c r="P12" s="300"/>
      <c r="Q12" s="493">
        <f>ROUND(I12*M12,0)</f>
        <v>0</v>
      </c>
      <c r="R12" s="306"/>
    </row>
    <row r="13" spans="1:18" s="148" customFormat="1" ht="20.100000000000001" customHeight="1" thickTop="1">
      <c r="B13" s="300"/>
      <c r="C13" s="170">
        <v>4</v>
      </c>
      <c r="D13" s="306"/>
      <c r="E13" s="313"/>
      <c r="F13" s="281" t="s">
        <v>152</v>
      </c>
      <c r="G13" s="306"/>
      <c r="H13" s="313"/>
      <c r="I13" s="82"/>
      <c r="J13" s="282"/>
      <c r="K13" s="306"/>
      <c r="L13" s="313"/>
      <c r="M13" s="283"/>
      <c r="N13" s="282"/>
      <c r="O13" s="223"/>
      <c r="P13" s="300"/>
      <c r="Q13" s="517">
        <f>+Q11+Q12</f>
        <v>0</v>
      </c>
      <c r="R13" s="306"/>
    </row>
    <row r="14" spans="1:18" s="148" customFormat="1" ht="4.95" customHeight="1">
      <c r="B14" s="518"/>
      <c r="C14" s="519"/>
      <c r="D14" s="520"/>
      <c r="E14" s="521"/>
      <c r="F14" s="522"/>
      <c r="G14" s="520"/>
      <c r="H14" s="521"/>
      <c r="I14" s="523"/>
      <c r="J14" s="524"/>
      <c r="K14" s="520"/>
      <c r="L14" s="521"/>
      <c r="M14" s="525"/>
      <c r="N14" s="524"/>
      <c r="O14" s="526"/>
      <c r="P14" s="518"/>
      <c r="Q14" s="527"/>
      <c r="R14" s="520"/>
    </row>
    <row r="15" spans="1:18" s="148" customFormat="1" ht="20.100000000000001" customHeight="1" thickBot="1">
      <c r="B15" s="300"/>
      <c r="C15" s="170">
        <v>5</v>
      </c>
      <c r="D15" s="306"/>
      <c r="E15" s="313"/>
      <c r="F15" s="224" t="s">
        <v>100</v>
      </c>
      <c r="G15" s="306"/>
      <c r="H15" s="313"/>
      <c r="I15" s="82"/>
      <c r="J15" s="282"/>
      <c r="K15" s="306"/>
      <c r="L15" s="313"/>
      <c r="M15" s="283"/>
      <c r="N15" s="282"/>
      <c r="O15" s="223"/>
      <c r="P15" s="300"/>
      <c r="Q15" s="492"/>
      <c r="R15" s="306"/>
    </row>
    <row r="16" spans="1:18" s="148" customFormat="1" ht="20.100000000000001" customHeight="1" thickTop="1">
      <c r="B16" s="300"/>
      <c r="C16" s="170">
        <v>6</v>
      </c>
      <c r="D16" s="306"/>
      <c r="E16" s="313"/>
      <c r="F16" s="281" t="s">
        <v>101</v>
      </c>
      <c r="G16" s="306"/>
      <c r="H16" s="313"/>
      <c r="I16" s="918"/>
      <c r="J16" s="282" t="s">
        <v>61</v>
      </c>
      <c r="K16" s="306"/>
      <c r="L16" s="313"/>
      <c r="M16" s="283">
        <v>2988</v>
      </c>
      <c r="N16" s="282" t="s">
        <v>63</v>
      </c>
      <c r="O16" s="223"/>
      <c r="P16" s="300"/>
      <c r="Q16" s="492">
        <f>ROUND(I16*M16,0)</f>
        <v>0</v>
      </c>
      <c r="R16" s="306"/>
    </row>
    <row r="17" spans="2:18" s="148" customFormat="1" ht="20.100000000000001" customHeight="1">
      <c r="B17" s="300"/>
      <c r="C17" s="170">
        <v>7</v>
      </c>
      <c r="D17" s="306"/>
      <c r="E17" s="313"/>
      <c r="F17" s="281" t="s">
        <v>102</v>
      </c>
      <c r="G17" s="306"/>
      <c r="H17" s="313"/>
      <c r="I17" s="920"/>
      <c r="J17" s="282" t="s">
        <v>61</v>
      </c>
      <c r="K17" s="306"/>
      <c r="L17" s="313"/>
      <c r="M17" s="283">
        <v>0</v>
      </c>
      <c r="N17" s="282" t="s">
        <v>63</v>
      </c>
      <c r="O17" s="223"/>
      <c r="P17" s="300"/>
      <c r="Q17" s="492">
        <f t="shared" ref="Q17:Q23" si="0">ROUND(I17*M17,0)</f>
        <v>0</v>
      </c>
      <c r="R17" s="306"/>
    </row>
    <row r="18" spans="2:18" s="148" customFormat="1" ht="20.100000000000001" customHeight="1">
      <c r="B18" s="300"/>
      <c r="C18" s="170">
        <v>8</v>
      </c>
      <c r="D18" s="306"/>
      <c r="E18" s="313"/>
      <c r="F18" s="281" t="s">
        <v>103</v>
      </c>
      <c r="G18" s="306"/>
      <c r="H18" s="313"/>
      <c r="I18" s="920"/>
      <c r="J18" s="282" t="s">
        <v>61</v>
      </c>
      <c r="K18" s="306"/>
      <c r="L18" s="313"/>
      <c r="M18" s="283">
        <v>25636</v>
      </c>
      <c r="N18" s="282" t="s">
        <v>63</v>
      </c>
      <c r="O18" s="223"/>
      <c r="P18" s="300"/>
      <c r="Q18" s="492">
        <f t="shared" si="0"/>
        <v>0</v>
      </c>
      <c r="R18" s="306"/>
    </row>
    <row r="19" spans="2:18" s="148" customFormat="1" ht="20.100000000000001" customHeight="1">
      <c r="B19" s="300"/>
      <c r="C19" s="170">
        <v>9</v>
      </c>
      <c r="D19" s="306"/>
      <c r="E19" s="313"/>
      <c r="F19" s="281" t="s">
        <v>209</v>
      </c>
      <c r="G19" s="306"/>
      <c r="H19" s="313"/>
      <c r="I19" s="920"/>
      <c r="J19" s="282" t="s">
        <v>61</v>
      </c>
      <c r="K19" s="306"/>
      <c r="L19" s="313"/>
      <c r="M19" s="283">
        <v>2719</v>
      </c>
      <c r="N19" s="282" t="s">
        <v>63</v>
      </c>
      <c r="O19" s="223"/>
      <c r="P19" s="300"/>
      <c r="Q19" s="492">
        <f t="shared" si="0"/>
        <v>0</v>
      </c>
      <c r="R19" s="306"/>
    </row>
    <row r="20" spans="2:18" s="148" customFormat="1" ht="20.100000000000001" customHeight="1">
      <c r="B20" s="300"/>
      <c r="C20" s="170">
        <v>10</v>
      </c>
      <c r="D20" s="306"/>
      <c r="E20" s="313"/>
      <c r="F20" s="281" t="s">
        <v>246</v>
      </c>
      <c r="G20" s="306"/>
      <c r="H20" s="313"/>
      <c r="I20" s="920"/>
      <c r="J20" s="282" t="s">
        <v>61</v>
      </c>
      <c r="K20" s="306"/>
      <c r="L20" s="313"/>
      <c r="M20" s="283">
        <v>1237</v>
      </c>
      <c r="N20" s="282" t="s">
        <v>63</v>
      </c>
      <c r="O20" s="223"/>
      <c r="P20" s="300"/>
      <c r="Q20" s="492">
        <f t="shared" si="0"/>
        <v>0</v>
      </c>
      <c r="R20" s="306"/>
    </row>
    <row r="21" spans="2:18" s="148" customFormat="1" ht="20.100000000000001" customHeight="1">
      <c r="B21" s="300"/>
      <c r="C21" s="170">
        <v>11</v>
      </c>
      <c r="D21" s="306"/>
      <c r="E21" s="313"/>
      <c r="F21" s="281" t="s">
        <v>97</v>
      </c>
      <c r="G21" s="306"/>
      <c r="H21" s="313"/>
      <c r="I21" s="920"/>
      <c r="J21" s="282" t="s">
        <v>61</v>
      </c>
      <c r="K21" s="306"/>
      <c r="L21" s="313"/>
      <c r="M21" s="283">
        <v>3301</v>
      </c>
      <c r="N21" s="282" t="s">
        <v>63</v>
      </c>
      <c r="O21" s="223"/>
      <c r="P21" s="300"/>
      <c r="Q21" s="492">
        <f t="shared" si="0"/>
        <v>0</v>
      </c>
      <c r="R21" s="306"/>
    </row>
    <row r="22" spans="2:18" s="148" customFormat="1" ht="20.100000000000001" customHeight="1">
      <c r="B22" s="300"/>
      <c r="C22" s="170">
        <v>12</v>
      </c>
      <c r="D22" s="306"/>
      <c r="E22" s="313"/>
      <c r="F22" s="281" t="s">
        <v>98</v>
      </c>
      <c r="G22" s="306"/>
      <c r="H22" s="313"/>
      <c r="I22" s="920"/>
      <c r="J22" s="282" t="s">
        <v>61</v>
      </c>
      <c r="K22" s="306"/>
      <c r="L22" s="313"/>
      <c r="M22" s="283">
        <v>35</v>
      </c>
      <c r="N22" s="282" t="s">
        <v>63</v>
      </c>
      <c r="O22" s="223"/>
      <c r="P22" s="300"/>
      <c r="Q22" s="492">
        <f t="shared" si="0"/>
        <v>0</v>
      </c>
      <c r="R22" s="306"/>
    </row>
    <row r="23" spans="2:18" s="148" customFormat="1" ht="20.100000000000001" customHeight="1" thickBot="1">
      <c r="B23" s="300"/>
      <c r="C23" s="170">
        <v>13</v>
      </c>
      <c r="D23" s="306"/>
      <c r="E23" s="313"/>
      <c r="F23" s="351" t="s">
        <v>18</v>
      </c>
      <c r="G23" s="306"/>
      <c r="H23" s="313"/>
      <c r="I23" s="919"/>
      <c r="J23" s="282" t="s">
        <v>61</v>
      </c>
      <c r="K23" s="306"/>
      <c r="L23" s="313"/>
      <c r="M23" s="283">
        <v>555</v>
      </c>
      <c r="N23" s="282" t="s">
        <v>63</v>
      </c>
      <c r="O23" s="223"/>
      <c r="P23" s="300"/>
      <c r="Q23" s="493">
        <f t="shared" si="0"/>
        <v>0</v>
      </c>
      <c r="R23" s="306"/>
    </row>
    <row r="24" spans="2:18" s="148" customFormat="1" ht="23.25" customHeight="1" thickTop="1">
      <c r="B24" s="301"/>
      <c r="C24" s="170">
        <v>14</v>
      </c>
      <c r="D24" s="307"/>
      <c r="E24" s="314"/>
      <c r="F24" s="387" t="s">
        <v>190</v>
      </c>
      <c r="G24" s="307"/>
      <c r="H24" s="314"/>
      <c r="I24" s="911"/>
      <c r="J24" s="291"/>
      <c r="K24" s="307"/>
      <c r="L24" s="314"/>
      <c r="M24" s="292"/>
      <c r="N24" s="291"/>
      <c r="O24" s="302"/>
      <c r="P24" s="301"/>
      <c r="Q24" s="516">
        <f>SUM(Q16:Q23)</f>
        <v>0</v>
      </c>
      <c r="R24" s="307"/>
    </row>
    <row r="25" spans="2:18" s="148" customFormat="1" ht="4.95" customHeight="1">
      <c r="B25" s="518"/>
      <c r="C25" s="519"/>
      <c r="D25" s="520"/>
      <c r="E25" s="521"/>
      <c r="F25" s="522"/>
      <c r="G25" s="520"/>
      <c r="H25" s="521"/>
      <c r="I25" s="523"/>
      <c r="J25" s="524"/>
      <c r="K25" s="520"/>
      <c r="L25" s="521"/>
      <c r="M25" s="525"/>
      <c r="N25" s="524"/>
      <c r="O25" s="526"/>
      <c r="P25" s="518"/>
      <c r="Q25" s="527"/>
      <c r="R25" s="520"/>
    </row>
    <row r="26" spans="2:18" s="148" customFormat="1" ht="23.25" customHeight="1">
      <c r="B26" s="301"/>
      <c r="C26" s="288">
        <v>15</v>
      </c>
      <c r="D26" s="307"/>
      <c r="E26" s="314"/>
      <c r="F26" s="224" t="s">
        <v>189</v>
      </c>
      <c r="G26" s="307"/>
      <c r="H26" s="314"/>
      <c r="I26" s="356"/>
      <c r="J26" s="291"/>
      <c r="K26" s="307"/>
      <c r="L26" s="314"/>
      <c r="M26" s="292"/>
      <c r="N26" s="291"/>
      <c r="O26" s="302"/>
      <c r="P26" s="301"/>
      <c r="Q26" s="494"/>
      <c r="R26" s="307"/>
    </row>
    <row r="27" spans="2:18" s="148" customFormat="1" ht="23.25" customHeight="1">
      <c r="B27" s="301"/>
      <c r="C27" s="288">
        <v>16</v>
      </c>
      <c r="D27" s="307"/>
      <c r="E27" s="314"/>
      <c r="F27" s="387" t="s">
        <v>170</v>
      </c>
      <c r="G27" s="307"/>
      <c r="H27" s="314"/>
      <c r="I27" s="356">
        <v>298.24</v>
      </c>
      <c r="J27" s="291" t="s">
        <v>169</v>
      </c>
      <c r="K27" s="307"/>
      <c r="L27" s="314"/>
      <c r="M27" s="292" t="s">
        <v>68</v>
      </c>
      <c r="N27" s="291"/>
      <c r="O27" s="302"/>
      <c r="P27" s="301"/>
      <c r="Q27" s="494"/>
      <c r="R27" s="307"/>
    </row>
    <row r="28" spans="2:18" s="148" customFormat="1" ht="23.25" customHeight="1">
      <c r="B28" s="301"/>
      <c r="C28" s="288">
        <v>17</v>
      </c>
      <c r="D28" s="307"/>
      <c r="E28" s="314"/>
      <c r="F28" s="387" t="s">
        <v>243</v>
      </c>
      <c r="G28" s="307"/>
      <c r="H28" s="314"/>
      <c r="I28" s="356">
        <v>21.3</v>
      </c>
      <c r="J28" s="291" t="s">
        <v>237</v>
      </c>
      <c r="K28" s="307"/>
      <c r="L28" s="314"/>
      <c r="M28" s="292" t="s">
        <v>68</v>
      </c>
      <c r="N28" s="291"/>
      <c r="O28" s="302"/>
      <c r="P28" s="301"/>
      <c r="Q28" s="494"/>
      <c r="R28" s="307"/>
    </row>
    <row r="29" spans="2:18" s="148" customFormat="1" ht="23.25" customHeight="1">
      <c r="B29" s="301"/>
      <c r="C29" s="288">
        <v>18</v>
      </c>
      <c r="D29" s="307"/>
      <c r="E29" s="314"/>
      <c r="F29" s="387" t="s">
        <v>244</v>
      </c>
      <c r="G29" s="307"/>
      <c r="H29" s="314"/>
      <c r="I29" s="356">
        <v>106.51</v>
      </c>
      <c r="J29" s="291" t="s">
        <v>105</v>
      </c>
      <c r="K29" s="307"/>
      <c r="L29" s="314"/>
      <c r="M29" s="292" t="s">
        <v>68</v>
      </c>
      <c r="N29" s="291"/>
      <c r="O29" s="302"/>
      <c r="P29" s="301"/>
      <c r="Q29" s="494"/>
      <c r="R29" s="307"/>
    </row>
    <row r="30" spans="2:18" s="148" customFormat="1" ht="23.25" customHeight="1">
      <c r="B30" s="301"/>
      <c r="C30" s="288">
        <v>19</v>
      </c>
      <c r="D30" s="307"/>
      <c r="E30" s="314"/>
      <c r="F30" s="387" t="s">
        <v>245</v>
      </c>
      <c r="G30" s="307"/>
      <c r="H30" s="314"/>
      <c r="I30" s="356">
        <v>106.51</v>
      </c>
      <c r="J30" s="291" t="s">
        <v>106</v>
      </c>
      <c r="K30" s="307"/>
      <c r="L30" s="314"/>
      <c r="M30" s="292" t="s">
        <v>68</v>
      </c>
      <c r="N30" s="291"/>
      <c r="O30" s="302"/>
      <c r="P30" s="301"/>
      <c r="Q30" s="494"/>
      <c r="R30" s="307"/>
    </row>
    <row r="31" spans="2:18" s="148" customFormat="1" ht="23.25" customHeight="1">
      <c r="B31" s="301"/>
      <c r="C31" s="288">
        <v>20</v>
      </c>
      <c r="D31" s="307"/>
      <c r="E31" s="314"/>
      <c r="F31" s="387" t="s">
        <v>238</v>
      </c>
      <c r="G31" s="307"/>
      <c r="H31" s="314"/>
      <c r="I31" s="417">
        <v>106.51</v>
      </c>
      <c r="J31" s="291" t="s">
        <v>169</v>
      </c>
      <c r="K31" s="307"/>
      <c r="L31" s="314"/>
      <c r="M31" s="292" t="s">
        <v>68</v>
      </c>
      <c r="N31" s="291"/>
      <c r="O31" s="302"/>
      <c r="P31" s="301"/>
      <c r="Q31" s="494"/>
      <c r="R31" s="307"/>
    </row>
    <row r="32" spans="2:18" s="148" customFormat="1" ht="4.95" customHeight="1">
      <c r="B32" s="518"/>
      <c r="C32" s="519"/>
      <c r="D32" s="520"/>
      <c r="E32" s="521"/>
      <c r="F32" s="522"/>
      <c r="G32" s="520"/>
      <c r="H32" s="521"/>
      <c r="I32" s="523"/>
      <c r="J32" s="524"/>
      <c r="K32" s="520"/>
      <c r="L32" s="521"/>
      <c r="M32" s="525"/>
      <c r="N32" s="524"/>
      <c r="O32" s="526"/>
      <c r="P32" s="518"/>
      <c r="Q32" s="527"/>
      <c r="R32" s="520"/>
    </row>
    <row r="33" spans="1:18" s="148" customFormat="1" ht="20.100000000000001" customHeight="1">
      <c r="B33" s="73"/>
      <c r="C33" s="418">
        <v>21</v>
      </c>
      <c r="D33" s="450"/>
      <c r="E33" s="451"/>
      <c r="F33" s="162" t="s">
        <v>191</v>
      </c>
      <c r="G33" s="450"/>
      <c r="H33" s="451"/>
      <c r="I33" s="452"/>
      <c r="J33" s="453"/>
      <c r="K33" s="450"/>
      <c r="L33" s="451"/>
      <c r="M33" s="454"/>
      <c r="N33" s="453"/>
      <c r="O33" s="455"/>
      <c r="P33" s="456"/>
      <c r="Q33" s="495">
        <f>+Q13+Q24</f>
        <v>0</v>
      </c>
      <c r="R33" s="450"/>
    </row>
    <row r="34" spans="1:18" ht="7.5" customHeight="1">
      <c r="B34" s="10"/>
      <c r="C34" s="10"/>
      <c r="D34" s="10"/>
      <c r="E34" s="10"/>
      <c r="F34" s="10"/>
      <c r="G34" s="10"/>
      <c r="H34" s="10"/>
      <c r="I34" s="10"/>
      <c r="J34" s="10"/>
      <c r="K34" s="10"/>
      <c r="L34" s="10"/>
      <c r="M34" s="10"/>
      <c r="N34" s="10"/>
      <c r="O34" s="10"/>
      <c r="P34" s="10"/>
      <c r="R34" s="10"/>
    </row>
    <row r="35" spans="1:18" ht="16.95" customHeight="1">
      <c r="C35" s="10" t="s">
        <v>96</v>
      </c>
    </row>
    <row r="36" spans="1:18" ht="16.95" customHeight="1">
      <c r="C36" s="10" t="s">
        <v>221</v>
      </c>
    </row>
    <row r="37" spans="1:18" ht="16.95" customHeight="1">
      <c r="C37" s="10" t="s">
        <v>222</v>
      </c>
    </row>
    <row r="38" spans="1:18" ht="16.95" customHeight="1">
      <c r="C38" s="10" t="s">
        <v>242</v>
      </c>
    </row>
    <row r="39" spans="1:18" ht="16.95" customHeight="1">
      <c r="C39" s="10" t="s">
        <v>239</v>
      </c>
    </row>
    <row r="40" spans="1:18" ht="16.95" customHeight="1">
      <c r="C40" s="10" t="s">
        <v>240</v>
      </c>
    </row>
    <row r="41" spans="1:18" ht="31.95" customHeight="1">
      <c r="C41" s="1000" t="s">
        <v>241</v>
      </c>
      <c r="D41" s="1000"/>
      <c r="E41" s="1000"/>
      <c r="F41" s="1000"/>
      <c r="G41" s="1000"/>
      <c r="H41" s="1000"/>
      <c r="I41" s="1000"/>
      <c r="J41" s="1000"/>
      <c r="K41" s="1000"/>
      <c r="L41" s="1000"/>
      <c r="M41" s="1000"/>
      <c r="N41" s="1000"/>
      <c r="O41" s="1000"/>
    </row>
    <row r="42" spans="1:18" ht="16.95" customHeight="1" thickBot="1">
      <c r="C42" s="551"/>
      <c r="D42" s="551"/>
      <c r="E42" s="551"/>
      <c r="F42" s="551"/>
      <c r="G42" s="551"/>
      <c r="H42" s="551"/>
      <c r="I42" s="551"/>
      <c r="J42" s="551"/>
      <c r="K42" s="551"/>
      <c r="L42" s="551"/>
      <c r="M42" s="551"/>
      <c r="N42" s="551"/>
      <c r="O42" s="551"/>
    </row>
    <row r="43" spans="1:18" s="10" customFormat="1" ht="16.2" thickBot="1">
      <c r="A43" s="1097" t="s">
        <v>88</v>
      </c>
      <c r="B43" s="1098"/>
      <c r="C43" s="1098"/>
      <c r="D43" s="1098"/>
      <c r="E43" s="1098"/>
      <c r="F43" s="1098"/>
      <c r="G43" s="1098"/>
      <c r="H43" s="1098"/>
      <c r="I43" s="1098"/>
      <c r="J43" s="1098"/>
      <c r="K43" s="1098"/>
      <c r="L43" s="1098"/>
      <c r="M43" s="1098"/>
      <c r="N43" s="1098"/>
      <c r="O43" s="1098"/>
      <c r="P43" s="1098"/>
      <c r="Q43" s="1098"/>
      <c r="R43" s="1099"/>
    </row>
  </sheetData>
  <customSheetViews>
    <customSheetView guid="{48AA688A-17AE-4186-B216-800F4482A837}" fitToPage="1" showRuler="0">
      <selection activeCell="A3" sqref="A3:L3"/>
      <pageMargins left="0.75" right="0.75" top="1" bottom="1" header="0.75" footer="0.5"/>
      <printOptions horizontalCentered="1"/>
      <pageSetup scale="85" firstPageNumber="4" orientation="landscape" horizontalDpi="4294967292" verticalDpi="4294967292" r:id="rId1"/>
      <headerFooter alignWithMargins="0">
        <oddHeader>&amp;R&amp;"Palatino,Bold"ATTACHMENT 3</oddHeader>
        <oddFooter>&amp;L&amp;"Palatino,Italic"&amp;D&amp;C3-E&amp;R&amp;"Palatino,Italic"City of Orange</oddFooter>
      </headerFooter>
    </customSheetView>
  </customSheetViews>
  <mergeCells count="10">
    <mergeCell ref="B1:R1"/>
    <mergeCell ref="J3:Q3"/>
    <mergeCell ref="B2:R2"/>
    <mergeCell ref="A43:R43"/>
    <mergeCell ref="I8:J8"/>
    <mergeCell ref="M8:N8"/>
    <mergeCell ref="B4:O4"/>
    <mergeCell ref="B6:N6"/>
    <mergeCell ref="C41:O41"/>
    <mergeCell ref="B5:R5"/>
  </mergeCells>
  <phoneticPr fontId="7" type="noConversion"/>
  <printOptions horizontalCentered="1"/>
  <pageMargins left="0.75" right="0.75" top="1.03" bottom="1" header="0.75" footer="0.5"/>
  <pageSetup scale="58"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36"/>
  <sheetViews>
    <sheetView topLeftCell="B1" zoomScaleNormal="100" workbookViewId="0">
      <selection sqref="A1:J1"/>
    </sheetView>
  </sheetViews>
  <sheetFormatPr defaultColWidth="11" defaultRowHeight="15.6"/>
  <cols>
    <col min="1" max="1" width="1.59765625" customWidth="1"/>
    <col min="2" max="2" width="1.69921875" customWidth="1"/>
    <col min="3" max="3" width="6.59765625" customWidth="1"/>
    <col min="4" max="5" width="1.59765625" customWidth="1"/>
    <col min="6" max="6" width="70.8984375" customWidth="1"/>
    <col min="7" max="8" width="1.59765625" customWidth="1"/>
    <col min="9" max="9" width="13.19921875" customWidth="1"/>
    <col min="10" max="10" width="10.3984375" customWidth="1"/>
    <col min="11" max="11" width="1.19921875" customWidth="1"/>
    <col min="12" max="12" width="1.59765625" customWidth="1"/>
    <col min="13" max="13" width="11.59765625" customWidth="1"/>
    <col min="14" max="14" width="7.09765625" customWidth="1"/>
    <col min="15" max="16" width="1.59765625" customWidth="1"/>
    <col min="17" max="17" width="15.5" style="10" customWidth="1"/>
    <col min="18" max="18" width="1.59765625" customWidth="1"/>
  </cols>
  <sheetData>
    <row r="1" spans="1:18">
      <c r="B1" s="1065" t="s">
        <v>289</v>
      </c>
      <c r="C1" s="1065"/>
      <c r="D1" s="1065"/>
      <c r="E1" s="1065"/>
      <c r="F1" s="1065"/>
      <c r="G1" s="1065"/>
      <c r="H1" s="1065"/>
      <c r="I1" s="1065"/>
      <c r="J1" s="1065"/>
      <c r="K1" s="1065"/>
      <c r="L1" s="1065"/>
      <c r="M1" s="1065"/>
      <c r="N1" s="1065"/>
      <c r="O1" s="1065"/>
      <c r="P1" s="1065"/>
      <c r="Q1" s="1065"/>
    </row>
    <row r="2" spans="1:18" s="7" customFormat="1" ht="18" customHeight="1">
      <c r="A2" s="155"/>
      <c r="B2" s="1065" t="s">
        <v>392</v>
      </c>
      <c r="C2" s="1065"/>
      <c r="D2" s="1065"/>
      <c r="E2" s="1065"/>
      <c r="F2" s="1065"/>
      <c r="G2" s="1065"/>
      <c r="H2" s="1065"/>
      <c r="I2" s="1065"/>
      <c r="J2" s="1065"/>
      <c r="K2" s="1065"/>
      <c r="L2" s="1065"/>
      <c r="M2" s="1065"/>
      <c r="N2" s="1065"/>
      <c r="O2" s="1065"/>
      <c r="P2" s="1065"/>
      <c r="Q2" s="1065"/>
    </row>
    <row r="3" spans="1:18" s="7" customFormat="1" ht="18" customHeight="1">
      <c r="A3" s="155"/>
      <c r="B3" s="491"/>
      <c r="C3" s="491"/>
      <c r="D3" s="491"/>
      <c r="E3" s="491"/>
      <c r="F3" s="491"/>
      <c r="G3" s="491"/>
      <c r="H3" s="491"/>
      <c r="I3" s="99" t="s">
        <v>24</v>
      </c>
      <c r="J3" s="1101">
        <f>+'3-A'!H3</f>
        <v>0</v>
      </c>
      <c r="K3" s="1101"/>
      <c r="L3" s="1101"/>
      <c r="M3" s="1101"/>
      <c r="N3" s="1101"/>
      <c r="O3" s="1101"/>
      <c r="P3" s="1101"/>
      <c r="Q3" s="1101"/>
    </row>
    <row r="4" spans="1:18" s="5" customFormat="1" ht="18" customHeight="1">
      <c r="B4" s="1100"/>
      <c r="C4" s="1100"/>
      <c r="D4" s="1100"/>
      <c r="E4" s="1100"/>
      <c r="F4" s="1100"/>
      <c r="G4" s="1100"/>
      <c r="H4" s="1100"/>
      <c r="I4" s="1100"/>
      <c r="J4" s="1100"/>
      <c r="K4" s="1100"/>
      <c r="Q4" s="28"/>
    </row>
    <row r="5" spans="1:18" s="5" customFormat="1" ht="34.200000000000003" customHeight="1">
      <c r="B5" s="1102" t="s">
        <v>356</v>
      </c>
      <c r="C5" s="1102"/>
      <c r="D5" s="1102"/>
      <c r="E5" s="1102"/>
      <c r="F5" s="1102"/>
      <c r="G5" s="1102"/>
      <c r="H5" s="1102"/>
      <c r="I5" s="1102"/>
      <c r="J5" s="1102"/>
      <c r="K5" s="1102"/>
      <c r="L5" s="1102"/>
      <c r="M5" s="1102"/>
      <c r="N5" s="1102"/>
      <c r="O5" s="1102"/>
      <c r="P5" s="1102"/>
      <c r="Q5" s="1102"/>
      <c r="R5" s="1102"/>
    </row>
    <row r="6" spans="1:18" s="5" customFormat="1" ht="18" customHeight="1">
      <c r="B6" s="703"/>
      <c r="C6" s="703"/>
      <c r="D6" s="703"/>
      <c r="E6" s="703"/>
      <c r="F6" s="703"/>
      <c r="G6" s="703"/>
      <c r="H6" s="703"/>
      <c r="I6" s="703"/>
      <c r="J6" s="703"/>
      <c r="K6" s="703"/>
      <c r="Q6" s="28"/>
    </row>
    <row r="7" spans="1:18" s="5" customFormat="1" ht="18" customHeight="1">
      <c r="B7" s="1085" t="s">
        <v>285</v>
      </c>
      <c r="C7" s="1085"/>
      <c r="D7" s="1085"/>
      <c r="E7" s="1085"/>
      <c r="F7" s="1085"/>
      <c r="G7" s="1085"/>
      <c r="H7" s="1085"/>
      <c r="I7" s="1085"/>
      <c r="J7" s="1085"/>
      <c r="K7" s="1085"/>
      <c r="L7" s="1085"/>
      <c r="M7" s="1085"/>
      <c r="N7" s="1085"/>
      <c r="O7" s="1085"/>
      <c r="P7" s="1085"/>
      <c r="Q7" s="1085"/>
      <c r="R7" s="1085"/>
    </row>
    <row r="8" spans="1:18" ht="5.0999999999999996" customHeight="1">
      <c r="B8" s="20"/>
      <c r="C8" s="67"/>
      <c r="D8" s="19"/>
      <c r="E8" s="18"/>
      <c r="F8" s="18"/>
      <c r="G8" s="18"/>
      <c r="H8" s="20"/>
      <c r="I8" s="18"/>
      <c r="J8" s="18"/>
      <c r="K8" s="19"/>
      <c r="L8" s="363"/>
      <c r="M8" s="364"/>
      <c r="N8" s="364"/>
      <c r="O8" s="2"/>
      <c r="P8" s="363"/>
      <c r="Q8" s="18"/>
      <c r="R8" s="2"/>
    </row>
    <row r="9" spans="1:18" ht="51" customHeight="1">
      <c r="B9" s="27"/>
      <c r="C9" s="746" t="s">
        <v>0</v>
      </c>
      <c r="D9" s="147"/>
      <c r="E9" s="12"/>
      <c r="F9" s="747" t="s">
        <v>135</v>
      </c>
      <c r="G9" s="83"/>
      <c r="H9" s="13"/>
      <c r="I9" s="1004" t="s">
        <v>283</v>
      </c>
      <c r="J9" s="1006"/>
      <c r="K9" s="147"/>
      <c r="L9" s="6"/>
      <c r="M9" s="1004" t="s">
        <v>217</v>
      </c>
      <c r="N9" s="1006"/>
      <c r="O9" s="85"/>
      <c r="P9" s="6"/>
      <c r="Q9" s="747" t="s">
        <v>126</v>
      </c>
      <c r="R9" s="85"/>
    </row>
    <row r="10" spans="1:18" ht="5.0999999999999996" customHeight="1">
      <c r="B10" s="25"/>
      <c r="C10" s="68"/>
      <c r="D10" s="24"/>
      <c r="E10" s="36"/>
      <c r="F10" s="36"/>
      <c r="G10" s="17"/>
      <c r="H10" s="16"/>
      <c r="I10" s="48"/>
      <c r="J10" s="48"/>
      <c r="K10" s="24"/>
      <c r="L10" s="3"/>
      <c r="M10" s="365"/>
      <c r="N10" s="365"/>
      <c r="O10" s="4"/>
      <c r="P10" s="3"/>
      <c r="Q10" s="17"/>
      <c r="R10" s="4"/>
    </row>
    <row r="11" spans="1:18" ht="5.0999999999999996" customHeight="1" thickBot="1">
      <c r="B11" s="27"/>
      <c r="C11" s="70"/>
      <c r="D11" s="29"/>
      <c r="E11" s="12"/>
      <c r="F11" s="12"/>
      <c r="G11" s="28"/>
      <c r="H11" s="13"/>
      <c r="I11" s="14"/>
      <c r="J11" s="14"/>
      <c r="K11" s="19"/>
      <c r="L11" s="363"/>
      <c r="M11" s="364"/>
      <c r="N11" s="364"/>
      <c r="O11" s="2"/>
      <c r="P11" s="363"/>
      <c r="Q11" s="18"/>
      <c r="R11" s="2"/>
    </row>
    <row r="12" spans="1:18" s="148" customFormat="1" ht="24" customHeight="1" thickTop="1">
      <c r="B12" s="303"/>
      <c r="C12" s="278">
        <v>1</v>
      </c>
      <c r="D12" s="308"/>
      <c r="E12" s="278"/>
      <c r="F12" s="279" t="s">
        <v>137</v>
      </c>
      <c r="G12" s="276"/>
      <c r="H12" s="315"/>
      <c r="I12" s="921"/>
      <c r="J12" s="362" t="s">
        <v>61</v>
      </c>
      <c r="K12" s="308"/>
      <c r="L12" s="233"/>
      <c r="M12" s="704">
        <v>17181</v>
      </c>
      <c r="N12" s="276" t="s">
        <v>63</v>
      </c>
      <c r="O12" s="308"/>
      <c r="P12" s="303"/>
      <c r="Q12" s="531">
        <f>ROUND(I12*M12,0)</f>
        <v>0</v>
      </c>
      <c r="R12" s="235"/>
    </row>
    <row r="13" spans="1:18" s="148" customFormat="1" ht="23.25" customHeight="1">
      <c r="B13" s="301"/>
      <c r="C13" s="289">
        <v>2</v>
      </c>
      <c r="D13" s="307"/>
      <c r="E13" s="289"/>
      <c r="F13" s="290" t="s">
        <v>279</v>
      </c>
      <c r="G13" s="287"/>
      <c r="H13" s="314"/>
      <c r="I13" s="920"/>
      <c r="J13" s="291" t="s">
        <v>61</v>
      </c>
      <c r="K13" s="307"/>
      <c r="L13" s="457"/>
      <c r="M13" s="705">
        <v>8590</v>
      </c>
      <c r="N13" s="280" t="s">
        <v>63</v>
      </c>
      <c r="O13" s="306"/>
      <c r="P13" s="300"/>
      <c r="Q13" s="497">
        <f t="shared" ref="Q13:Q16" si="0">ROUND(I13*M13,0)</f>
        <v>0</v>
      </c>
      <c r="R13" s="458"/>
    </row>
    <row r="14" spans="1:18" s="148" customFormat="1" ht="23.25" customHeight="1">
      <c r="B14" s="300"/>
      <c r="C14" s="222">
        <v>3</v>
      </c>
      <c r="D14" s="306"/>
      <c r="E14" s="222"/>
      <c r="F14" s="224" t="s">
        <v>192</v>
      </c>
      <c r="G14" s="280"/>
      <c r="H14" s="313"/>
      <c r="I14" s="920"/>
      <c r="J14" s="291" t="s">
        <v>61</v>
      </c>
      <c r="K14" s="306"/>
      <c r="L14" s="457"/>
      <c r="M14" s="705">
        <v>1330</v>
      </c>
      <c r="N14" s="280" t="s">
        <v>63</v>
      </c>
      <c r="O14" s="306"/>
      <c r="P14" s="300"/>
      <c r="Q14" s="497">
        <f t="shared" si="0"/>
        <v>0</v>
      </c>
      <c r="R14" s="458"/>
    </row>
    <row r="15" spans="1:18" s="148" customFormat="1" ht="23.25" customHeight="1">
      <c r="B15" s="300"/>
      <c r="C15" s="222">
        <v>4</v>
      </c>
      <c r="D15" s="306"/>
      <c r="E15" s="222"/>
      <c r="F15" s="224" t="s">
        <v>280</v>
      </c>
      <c r="G15" s="280"/>
      <c r="H15" s="313"/>
      <c r="I15" s="920"/>
      <c r="J15" s="291" t="s">
        <v>61</v>
      </c>
      <c r="K15" s="306"/>
      <c r="L15" s="457"/>
      <c r="M15" s="705">
        <v>10</v>
      </c>
      <c r="N15" s="280" t="s">
        <v>63</v>
      </c>
      <c r="O15" s="306"/>
      <c r="P15" s="300"/>
      <c r="Q15" s="497">
        <f t="shared" si="0"/>
        <v>0</v>
      </c>
      <c r="R15" s="458"/>
    </row>
    <row r="16" spans="1:18" s="148" customFormat="1" ht="22.95" customHeight="1" thickBot="1">
      <c r="B16" s="300"/>
      <c r="C16" s="222">
        <v>5</v>
      </c>
      <c r="D16" s="306"/>
      <c r="E16" s="222"/>
      <c r="F16" s="224" t="s">
        <v>52</v>
      </c>
      <c r="G16" s="280"/>
      <c r="H16" s="313"/>
      <c r="I16" s="919"/>
      <c r="J16" s="291" t="s">
        <v>61</v>
      </c>
      <c r="K16" s="306"/>
      <c r="L16" s="457"/>
      <c r="M16" s="705">
        <v>0</v>
      </c>
      <c r="N16" s="280" t="s">
        <v>63</v>
      </c>
      <c r="O16" s="306"/>
      <c r="P16" s="300"/>
      <c r="Q16" s="498">
        <f t="shared" si="0"/>
        <v>0</v>
      </c>
      <c r="R16" s="458"/>
    </row>
    <row r="17" spans="2:18" s="148" customFormat="1" ht="23.25" customHeight="1" thickTop="1">
      <c r="B17" s="309"/>
      <c r="C17" s="381">
        <v>6</v>
      </c>
      <c r="D17" s="379"/>
      <c r="E17" s="381"/>
      <c r="F17" s="786" t="s">
        <v>127</v>
      </c>
      <c r="G17" s="311"/>
      <c r="H17" s="377"/>
      <c r="I17" s="271"/>
      <c r="J17" s="380"/>
      <c r="K17" s="379"/>
      <c r="L17" s="675"/>
      <c r="M17" s="311"/>
      <c r="N17" s="311"/>
      <c r="O17" s="379"/>
      <c r="P17" s="309"/>
      <c r="Q17" s="677">
        <f>SUM(Q12:Q16)</f>
        <v>0</v>
      </c>
      <c r="R17" s="676"/>
    </row>
    <row r="18" spans="2:18" ht="17.399999999999999" customHeight="1">
      <c r="B18" s="28" t="s">
        <v>284</v>
      </c>
      <c r="C18" s="28"/>
      <c r="D18" s="28"/>
      <c r="E18" s="28"/>
      <c r="F18" s="28"/>
      <c r="G18" s="28"/>
      <c r="H18" s="28"/>
      <c r="I18" s="28"/>
      <c r="J18" s="28"/>
      <c r="K18" s="28"/>
      <c r="L18" s="5"/>
      <c r="M18" s="5"/>
      <c r="N18" s="5"/>
      <c r="O18" s="5"/>
      <c r="P18" s="5"/>
      <c r="Q18" s="28"/>
      <c r="R18" s="5"/>
    </row>
    <row r="19" spans="2:18" ht="17.399999999999999" customHeight="1">
      <c r="B19" s="28"/>
      <c r="C19" s="28"/>
      <c r="D19" s="28"/>
      <c r="E19" s="28"/>
      <c r="F19" s="28"/>
      <c r="G19" s="28"/>
      <c r="H19" s="28"/>
      <c r="I19" s="28"/>
      <c r="J19" s="28"/>
      <c r="K19" s="28"/>
      <c r="L19" s="5"/>
      <c r="M19" s="5"/>
      <c r="N19" s="5"/>
      <c r="O19" s="5"/>
      <c r="P19" s="5"/>
      <c r="Q19" s="28"/>
      <c r="R19" s="5"/>
    </row>
    <row r="20" spans="2:18" ht="17.399999999999999" customHeight="1">
      <c r="B20" s="1085" t="s">
        <v>402</v>
      </c>
      <c r="C20" s="1085"/>
      <c r="D20" s="1085"/>
      <c r="E20" s="1085"/>
      <c r="F20" s="1085"/>
      <c r="G20" s="1085"/>
      <c r="H20" s="1085"/>
      <c r="I20" s="1085"/>
      <c r="J20" s="1085"/>
      <c r="K20" s="1085"/>
      <c r="L20" s="5"/>
      <c r="M20" s="5"/>
      <c r="N20" s="5"/>
      <c r="O20" s="5"/>
      <c r="P20" s="5"/>
      <c r="Q20" s="28"/>
      <c r="R20" s="5"/>
    </row>
    <row r="21" spans="2:18" ht="6.6" customHeight="1">
      <c r="B21" s="20"/>
      <c r="C21" s="67"/>
      <c r="D21" s="19"/>
      <c r="E21" s="18"/>
      <c r="F21" s="18"/>
      <c r="G21" s="18"/>
      <c r="H21" s="20"/>
      <c r="I21" s="18"/>
      <c r="J21" s="18"/>
      <c r="K21" s="19"/>
      <c r="L21" s="5"/>
      <c r="M21" s="5"/>
      <c r="N21" s="5"/>
      <c r="O21" s="5"/>
      <c r="P21" s="5"/>
      <c r="Q21" s="28"/>
      <c r="R21" s="5"/>
    </row>
    <row r="22" spans="2:18" ht="51" customHeight="1">
      <c r="B22" s="27"/>
      <c r="C22" s="746" t="s">
        <v>0</v>
      </c>
      <c r="D22" s="147"/>
      <c r="E22" s="12"/>
      <c r="F22" s="747" t="s">
        <v>135</v>
      </c>
      <c r="G22" s="702"/>
      <c r="H22" s="13"/>
      <c r="I22" s="1004" t="s">
        <v>283</v>
      </c>
      <c r="J22" s="1006"/>
      <c r="K22" s="147"/>
      <c r="L22" s="5"/>
      <c r="M22" s="5"/>
      <c r="N22" s="5"/>
      <c r="O22" s="5"/>
      <c r="P22" s="5"/>
      <c r="Q22" s="28"/>
      <c r="R22" s="5"/>
    </row>
    <row r="23" spans="2:18" ht="6.6" customHeight="1">
      <c r="B23" s="25"/>
      <c r="C23" s="68"/>
      <c r="D23" s="24"/>
      <c r="E23" s="36"/>
      <c r="F23" s="36"/>
      <c r="G23" s="17"/>
      <c r="H23" s="16"/>
      <c r="I23" s="48"/>
      <c r="J23" s="48"/>
      <c r="K23" s="24"/>
      <c r="L23" s="5"/>
      <c r="M23" s="5"/>
      <c r="N23" s="5"/>
      <c r="O23" s="5"/>
      <c r="P23" s="5"/>
      <c r="Q23" s="28"/>
      <c r="R23" s="5"/>
    </row>
    <row r="24" spans="2:18" ht="6.6" customHeight="1" thickBot="1">
      <c r="B24" s="27"/>
      <c r="C24" s="70"/>
      <c r="D24" s="29"/>
      <c r="E24" s="12"/>
      <c r="F24" s="12"/>
      <c r="G24" s="28"/>
      <c r="H24" s="13"/>
      <c r="I24" s="14"/>
      <c r="J24" s="14"/>
      <c r="K24" s="19"/>
      <c r="L24" s="5"/>
      <c r="M24" s="5"/>
      <c r="N24" s="5"/>
      <c r="O24" s="5"/>
      <c r="P24" s="5"/>
      <c r="Q24" s="28"/>
      <c r="R24" s="5"/>
    </row>
    <row r="25" spans="2:18" ht="22.95" customHeight="1" thickTop="1">
      <c r="B25" s="78"/>
      <c r="C25" s="14">
        <v>7</v>
      </c>
      <c r="D25" s="89"/>
      <c r="E25" s="14"/>
      <c r="F25" s="79" t="s">
        <v>403</v>
      </c>
      <c r="G25" s="54"/>
      <c r="H25" s="60"/>
      <c r="I25" s="921"/>
      <c r="J25" s="146" t="s">
        <v>61</v>
      </c>
      <c r="K25" s="89"/>
      <c r="L25" s="5"/>
      <c r="M25" s="5"/>
      <c r="N25" s="5"/>
      <c r="O25" s="5"/>
      <c r="P25" s="5"/>
      <c r="Q25" s="28"/>
      <c r="R25" s="5"/>
    </row>
    <row r="26" spans="2:18" ht="22.95" customHeight="1">
      <c r="B26" s="300"/>
      <c r="C26" s="222">
        <v>8</v>
      </c>
      <c r="D26" s="306"/>
      <c r="E26" s="222"/>
      <c r="F26" s="224" t="s">
        <v>404</v>
      </c>
      <c r="G26" s="306"/>
      <c r="H26" s="222"/>
      <c r="I26" s="922"/>
      <c r="J26" s="225" t="s">
        <v>61</v>
      </c>
      <c r="K26" s="306"/>
      <c r="L26" s="5"/>
      <c r="M26" s="5"/>
      <c r="N26" s="5"/>
      <c r="O26" s="5"/>
      <c r="P26" s="5"/>
      <c r="Q26" s="28"/>
      <c r="R26" s="5"/>
    </row>
    <row r="27" spans="2:18" ht="22.95" customHeight="1" thickBot="1">
      <c r="B27" s="78"/>
      <c r="C27" s="14">
        <v>9</v>
      </c>
      <c r="D27" s="89"/>
      <c r="E27" s="14"/>
      <c r="F27" s="79" t="s">
        <v>405</v>
      </c>
      <c r="G27" s="89"/>
      <c r="H27" s="14"/>
      <c r="I27" s="923"/>
      <c r="J27" s="146" t="s">
        <v>61</v>
      </c>
      <c r="K27" s="89"/>
      <c r="L27" s="5"/>
      <c r="M27" s="5"/>
      <c r="N27" s="5"/>
      <c r="O27" s="5"/>
      <c r="P27" s="5"/>
      <c r="Q27" s="28"/>
      <c r="R27" s="5"/>
    </row>
    <row r="28" spans="2:18" ht="6.6" customHeight="1" thickTop="1">
      <c r="B28" s="25"/>
      <c r="C28" s="17"/>
      <c r="D28" s="17"/>
      <c r="E28" s="25"/>
      <c r="F28" s="17"/>
      <c r="G28" s="24"/>
      <c r="H28" s="17"/>
      <c r="I28" s="17"/>
      <c r="J28" s="17"/>
      <c r="K28" s="24"/>
      <c r="L28" s="5"/>
      <c r="M28" s="5"/>
      <c r="N28" s="5"/>
      <c r="O28" s="5"/>
      <c r="P28" s="5"/>
      <c r="Q28" s="28"/>
      <c r="R28" s="5"/>
    </row>
    <row r="29" spans="2:18" ht="16.95" customHeight="1">
      <c r="B29" s="28" t="s">
        <v>286</v>
      </c>
      <c r="C29" s="28"/>
      <c r="D29" s="28"/>
      <c r="E29" s="28"/>
      <c r="F29" s="28"/>
      <c r="G29" s="28"/>
      <c r="H29" s="28"/>
      <c r="I29" s="28"/>
      <c r="J29" s="28"/>
      <c r="K29" s="28"/>
      <c r="L29" s="5"/>
      <c r="M29" s="5"/>
      <c r="N29" s="5"/>
      <c r="O29" s="5"/>
      <c r="P29" s="5"/>
      <c r="Q29" s="28"/>
      <c r="R29" s="5"/>
    </row>
    <row r="30" spans="2:18" ht="16.95" customHeight="1">
      <c r="B30" s="28"/>
      <c r="C30" s="28"/>
      <c r="D30" s="28"/>
      <c r="E30" s="28"/>
      <c r="F30" s="28"/>
      <c r="G30" s="28"/>
      <c r="H30" s="28"/>
      <c r="I30" s="28"/>
      <c r="J30" s="28"/>
      <c r="K30" s="28"/>
      <c r="L30" s="5"/>
      <c r="M30" s="5"/>
      <c r="N30" s="5"/>
      <c r="O30" s="5"/>
      <c r="P30" s="5"/>
      <c r="Q30" s="28"/>
      <c r="R30" s="5"/>
    </row>
    <row r="31" spans="2:18" ht="16.95" customHeight="1">
      <c r="B31" s="28"/>
      <c r="C31" s="28"/>
      <c r="D31" s="28"/>
      <c r="E31" s="28"/>
      <c r="F31" s="28"/>
      <c r="G31" s="28"/>
      <c r="H31" s="28"/>
      <c r="I31" s="28"/>
      <c r="J31" s="28"/>
      <c r="K31" s="28"/>
      <c r="L31" s="5"/>
      <c r="M31" s="5"/>
      <c r="N31" s="5"/>
      <c r="O31" s="5"/>
      <c r="P31" s="5"/>
      <c r="Q31" s="28"/>
      <c r="R31" s="5"/>
    </row>
    <row r="32" spans="2:18" ht="16.2" thickBot="1">
      <c r="C32" s="10"/>
    </row>
    <row r="33" spans="1:18" s="10" customFormat="1" ht="16.2" thickBot="1">
      <c r="A33" s="1097" t="s">
        <v>88</v>
      </c>
      <c r="B33" s="1098"/>
      <c r="C33" s="1098"/>
      <c r="D33" s="1098"/>
      <c r="E33" s="1098"/>
      <c r="F33" s="1098"/>
      <c r="G33" s="1098"/>
      <c r="H33" s="1098"/>
      <c r="I33" s="1098"/>
      <c r="J33" s="1098"/>
      <c r="K33" s="1098"/>
      <c r="L33" s="1098"/>
      <c r="M33" s="1098"/>
      <c r="N33" s="1098"/>
      <c r="O33" s="1098"/>
      <c r="P33" s="1098"/>
      <c r="Q33" s="1098"/>
      <c r="R33" s="1099"/>
    </row>
    <row r="34" spans="1:18">
      <c r="C34" s="10"/>
    </row>
    <row r="35" spans="1:18">
      <c r="C35" s="10"/>
    </row>
    <row r="36" spans="1:18">
      <c r="C36" s="10"/>
    </row>
  </sheetData>
  <mergeCells count="11">
    <mergeCell ref="B1:Q1"/>
    <mergeCell ref="A33:R33"/>
    <mergeCell ref="M9:N9"/>
    <mergeCell ref="B2:Q2"/>
    <mergeCell ref="B4:K4"/>
    <mergeCell ref="I9:J9"/>
    <mergeCell ref="J3:Q3"/>
    <mergeCell ref="I22:J22"/>
    <mergeCell ref="B7:R7"/>
    <mergeCell ref="B20:K20"/>
    <mergeCell ref="B5:R5"/>
  </mergeCells>
  <phoneticPr fontId="7" type="noConversion"/>
  <printOptions horizontalCentered="1"/>
  <pageMargins left="0.75" right="0.75" top="1.03" bottom="1" header="0.75" footer="0.5"/>
  <pageSetup scale="74" orientation="landscape" useFirstPageNumber="1" r:id="rId1"/>
  <headerFooter alignWithMargins="0">
    <oddHeader>&amp;R&amp;"Book Antiqua,Bold"ATTACHMENT 3</oddHeader>
    <oddFooter>&amp;L&amp;"Book Antiqua,Italic"Updated January 18, 2017&amp;C&amp;"-,Regular"&amp;A&amp;R&amp;"Book Antiqua,Italic"City of Beverly Hills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39"/>
  <sheetViews>
    <sheetView topLeftCell="A4" zoomScale="70" zoomScaleNormal="70" workbookViewId="0">
      <selection sqref="A1:J1"/>
    </sheetView>
  </sheetViews>
  <sheetFormatPr defaultColWidth="11" defaultRowHeight="15.6"/>
  <cols>
    <col min="1" max="1" width="5.8984375" style="10" customWidth="1"/>
    <col min="2" max="2" width="54" style="10" customWidth="1"/>
    <col min="3" max="9" width="16.59765625" style="10" customWidth="1"/>
    <col min="10" max="10" width="5.8984375" style="10" customWidth="1"/>
    <col min="11" max="12" width="10.59765625" style="10" customWidth="1"/>
    <col min="13" max="14" width="12.8984375" style="10" customWidth="1"/>
    <col min="15" max="15" width="1.8984375" style="10" customWidth="1"/>
    <col min="16" max="27" width="12.8984375" style="10" customWidth="1"/>
    <col min="28" max="16384" width="11" style="10"/>
  </cols>
  <sheetData>
    <row r="1" spans="1:21">
      <c r="A1" s="995" t="s">
        <v>289</v>
      </c>
      <c r="B1" s="1103"/>
      <c r="C1" s="1103"/>
      <c r="D1" s="1103"/>
      <c r="E1" s="1103"/>
      <c r="F1" s="1103"/>
      <c r="G1" s="1103"/>
      <c r="H1" s="1103"/>
      <c r="I1" s="1103"/>
    </row>
    <row r="2" spans="1:21" ht="23.25" customHeight="1">
      <c r="A2" s="995" t="s">
        <v>162</v>
      </c>
      <c r="B2" s="1103"/>
      <c r="C2" s="1103"/>
      <c r="D2" s="1103"/>
      <c r="E2" s="1103"/>
      <c r="F2" s="1103"/>
      <c r="G2" s="1103"/>
      <c r="H2" s="1103"/>
      <c r="I2" s="1103"/>
      <c r="J2" s="66"/>
      <c r="K2" s="66"/>
      <c r="L2" s="184"/>
      <c r="M2" s="184"/>
      <c r="N2" s="184"/>
      <c r="O2" s="184"/>
      <c r="P2" s="184"/>
      <c r="Q2" s="184"/>
      <c r="R2" s="184"/>
      <c r="S2" s="184"/>
      <c r="T2" s="184"/>
      <c r="U2" s="184"/>
    </row>
    <row r="3" spans="1:21" ht="18.75" customHeight="1">
      <c r="A3" s="995" t="s">
        <v>163</v>
      </c>
      <c r="B3" s="1103"/>
      <c r="C3" s="1103"/>
      <c r="D3" s="1103"/>
      <c r="E3" s="1103"/>
      <c r="F3" s="1103"/>
      <c r="G3" s="1103"/>
      <c r="H3" s="1103"/>
      <c r="I3" s="1103"/>
      <c r="J3" s="66"/>
      <c r="K3" s="66"/>
      <c r="L3" s="184"/>
      <c r="M3" s="184"/>
      <c r="N3" s="184"/>
      <c r="O3" s="184"/>
      <c r="P3" s="184"/>
      <c r="Q3" s="184"/>
      <c r="R3" s="184"/>
      <c r="S3" s="184"/>
      <c r="T3" s="184"/>
      <c r="U3" s="184"/>
    </row>
    <row r="4" spans="1:21" ht="18">
      <c r="A4" s="995" t="s">
        <v>154</v>
      </c>
      <c r="B4" s="995"/>
      <c r="C4" s="995"/>
      <c r="D4" s="995"/>
      <c r="E4" s="995"/>
      <c r="F4" s="995"/>
      <c r="G4" s="995"/>
      <c r="H4" s="995"/>
      <c r="I4" s="995"/>
      <c r="J4" s="66"/>
      <c r="K4" s="66"/>
      <c r="L4" s="184"/>
      <c r="M4" s="184"/>
      <c r="N4" s="184"/>
      <c r="O4" s="184"/>
      <c r="P4" s="184"/>
      <c r="Q4" s="184"/>
      <c r="R4" s="184"/>
      <c r="S4" s="184"/>
      <c r="T4" s="184"/>
      <c r="U4" s="184"/>
    </row>
    <row r="5" spans="1:21" ht="18">
      <c r="A5" s="991"/>
      <c r="B5" s="991"/>
      <c r="C5" s="991"/>
      <c r="D5" s="991"/>
      <c r="E5" s="991"/>
      <c r="F5" s="991"/>
      <c r="G5" s="991"/>
      <c r="H5" s="991"/>
      <c r="I5" s="991"/>
      <c r="J5" s="66"/>
      <c r="K5" s="66"/>
      <c r="L5" s="184"/>
      <c r="M5" s="184"/>
      <c r="N5" s="184"/>
      <c r="O5" s="184"/>
      <c r="P5" s="184"/>
      <c r="Q5" s="184"/>
      <c r="R5" s="184"/>
      <c r="S5" s="184"/>
      <c r="T5" s="184"/>
      <c r="U5" s="184"/>
    </row>
    <row r="6" spans="1:21">
      <c r="A6" s="98"/>
      <c r="B6" s="65"/>
      <c r="D6" s="99" t="s">
        <v>24</v>
      </c>
      <c r="E6" s="1116">
        <f>'3-A'!H3</f>
        <v>0</v>
      </c>
      <c r="F6" s="1116"/>
      <c r="G6" s="1116"/>
      <c r="H6" s="1116"/>
      <c r="I6" s="1116"/>
      <c r="J6" s="98"/>
    </row>
    <row r="7" spans="1:21" ht="21.6" customHeight="1">
      <c r="A7" s="100" t="s">
        <v>357</v>
      </c>
    </row>
    <row r="8" spans="1:21" ht="8.1" customHeight="1"/>
    <row r="9" spans="1:21" s="51" customFormat="1" ht="56.25" customHeight="1">
      <c r="A9" s="1110" t="s">
        <v>0</v>
      </c>
      <c r="B9" s="1110" t="s">
        <v>381</v>
      </c>
      <c r="C9" s="1113" t="s">
        <v>57</v>
      </c>
      <c r="D9" s="1114"/>
      <c r="E9" s="1115"/>
      <c r="F9" s="1107" t="s">
        <v>134</v>
      </c>
      <c r="G9" s="1107" t="s">
        <v>25</v>
      </c>
      <c r="H9" s="1111" t="s">
        <v>247</v>
      </c>
      <c r="I9" s="1107" t="s">
        <v>218</v>
      </c>
      <c r="K9" s="1082"/>
    </row>
    <row r="10" spans="1:21" s="23" customFormat="1" ht="48.75" customHeight="1">
      <c r="A10" s="1110"/>
      <c r="B10" s="1110"/>
      <c r="C10" s="59" t="s">
        <v>265</v>
      </c>
      <c r="D10" s="59" t="s">
        <v>281</v>
      </c>
      <c r="E10" s="59" t="s">
        <v>290</v>
      </c>
      <c r="F10" s="1108"/>
      <c r="G10" s="1108"/>
      <c r="H10" s="1112"/>
      <c r="I10" s="1108"/>
      <c r="K10" s="1082"/>
    </row>
    <row r="11" spans="1:21" ht="8.1" customHeight="1">
      <c r="A11" s="84"/>
      <c r="B11" s="84"/>
      <c r="C11" s="84"/>
      <c r="D11" s="84"/>
      <c r="E11" s="84"/>
      <c r="F11" s="84"/>
      <c r="G11" s="84"/>
      <c r="H11" s="84"/>
      <c r="I11" s="84"/>
      <c r="K11" s="54"/>
    </row>
    <row r="12" spans="1:21" ht="18" customHeight="1" thickBot="1">
      <c r="A12" s="460">
        <v>1</v>
      </c>
      <c r="B12" s="482" t="s">
        <v>26</v>
      </c>
      <c r="C12" s="101"/>
      <c r="D12" s="101"/>
      <c r="E12" s="101"/>
      <c r="F12" s="101"/>
      <c r="G12" s="101"/>
      <c r="H12" s="101"/>
      <c r="I12" s="483"/>
      <c r="K12" s="54"/>
    </row>
    <row r="13" spans="1:21" ht="18" customHeight="1" thickTop="1">
      <c r="A13" s="460">
        <v>2</v>
      </c>
      <c r="B13" s="484" t="s">
        <v>433</v>
      </c>
      <c r="C13" s="924"/>
      <c r="D13" s="925"/>
      <c r="E13" s="926"/>
      <c r="F13" s="926"/>
      <c r="G13" s="926"/>
      <c r="H13" s="927"/>
      <c r="I13" s="461">
        <f t="shared" ref="I13:I19" si="0">SUM(C13:H13)</f>
        <v>0</v>
      </c>
      <c r="K13" s="102"/>
    </row>
    <row r="14" spans="1:21" ht="18" customHeight="1">
      <c r="A14" s="462">
        <v>3</v>
      </c>
      <c r="B14" s="485" t="s">
        <v>49</v>
      </c>
      <c r="C14" s="928"/>
      <c r="D14" s="929"/>
      <c r="E14" s="930"/>
      <c r="F14" s="930"/>
      <c r="G14" s="930"/>
      <c r="H14" s="931"/>
      <c r="I14" s="463">
        <f t="shared" si="0"/>
        <v>0</v>
      </c>
      <c r="K14" s="103"/>
    </row>
    <row r="15" spans="1:21" ht="18" customHeight="1">
      <c r="A15" s="462">
        <v>4</v>
      </c>
      <c r="B15" s="485" t="s">
        <v>50</v>
      </c>
      <c r="C15" s="928"/>
      <c r="D15" s="929"/>
      <c r="E15" s="930"/>
      <c r="F15" s="930"/>
      <c r="G15" s="930"/>
      <c r="H15" s="931"/>
      <c r="I15" s="463">
        <f t="shared" si="0"/>
        <v>0</v>
      </c>
      <c r="K15" s="103"/>
    </row>
    <row r="16" spans="1:21" ht="18" customHeight="1">
      <c r="A16" s="462">
        <v>5</v>
      </c>
      <c r="B16" s="485" t="s">
        <v>198</v>
      </c>
      <c r="C16" s="928"/>
      <c r="D16" s="929"/>
      <c r="E16" s="930"/>
      <c r="F16" s="930"/>
      <c r="G16" s="930"/>
      <c r="H16" s="931"/>
      <c r="I16" s="463">
        <f t="shared" si="0"/>
        <v>0</v>
      </c>
      <c r="K16" s="103"/>
    </row>
    <row r="17" spans="1:13" ht="18" customHeight="1">
      <c r="A17" s="462">
        <v>6</v>
      </c>
      <c r="B17" s="486" t="s">
        <v>199</v>
      </c>
      <c r="C17" s="928"/>
      <c r="D17" s="929"/>
      <c r="E17" s="930"/>
      <c r="F17" s="930"/>
      <c r="G17" s="930"/>
      <c r="H17" s="931"/>
      <c r="I17" s="463">
        <f t="shared" si="0"/>
        <v>0</v>
      </c>
      <c r="K17" s="81"/>
    </row>
    <row r="18" spans="1:13" ht="18" customHeight="1">
      <c r="A18" s="465">
        <v>7</v>
      </c>
      <c r="B18" s="487" t="s">
        <v>51</v>
      </c>
      <c r="C18" s="928"/>
      <c r="D18" s="929"/>
      <c r="E18" s="930"/>
      <c r="F18" s="930"/>
      <c r="G18" s="930"/>
      <c r="H18" s="931"/>
      <c r="I18" s="463">
        <f t="shared" si="0"/>
        <v>0</v>
      </c>
      <c r="K18" s="81"/>
      <c r="L18" s="54"/>
    </row>
    <row r="19" spans="1:13" ht="18" customHeight="1" thickBot="1">
      <c r="A19" s="465">
        <v>8</v>
      </c>
      <c r="B19" s="487" t="s">
        <v>202</v>
      </c>
      <c r="C19" s="932"/>
      <c r="D19" s="933"/>
      <c r="E19" s="934"/>
      <c r="F19" s="934"/>
      <c r="G19" s="934"/>
      <c r="H19" s="935"/>
      <c r="I19" s="466">
        <f t="shared" si="0"/>
        <v>0</v>
      </c>
      <c r="K19" s="81"/>
      <c r="L19" s="54"/>
    </row>
    <row r="20" spans="1:13" ht="18" customHeight="1" thickTop="1" thickBot="1">
      <c r="A20" s="462">
        <v>9</v>
      </c>
      <c r="B20" s="467" t="s">
        <v>27</v>
      </c>
      <c r="C20" s="477">
        <f>SUM(C13:C19)</f>
        <v>0</v>
      </c>
      <c r="D20" s="477">
        <f t="shared" ref="D20:H20" si="1">SUM(D13:D19)</f>
        <v>0</v>
      </c>
      <c r="E20" s="477">
        <f t="shared" si="1"/>
        <v>0</v>
      </c>
      <c r="F20" s="477">
        <f t="shared" si="1"/>
        <v>0</v>
      </c>
      <c r="G20" s="477">
        <f t="shared" si="1"/>
        <v>0</v>
      </c>
      <c r="H20" s="477">
        <f t="shared" si="1"/>
        <v>0</v>
      </c>
      <c r="I20" s="532">
        <f>SUM(I13:I19)</f>
        <v>0</v>
      </c>
      <c r="K20" s="81"/>
      <c r="L20" s="54"/>
    </row>
    <row r="21" spans="1:13" ht="18" customHeight="1" thickTop="1" thickBot="1">
      <c r="A21" s="462">
        <v>10</v>
      </c>
      <c r="B21" s="468" t="s">
        <v>28</v>
      </c>
      <c r="C21" s="464"/>
      <c r="D21" s="464"/>
      <c r="E21" s="464"/>
      <c r="F21" s="464"/>
      <c r="G21" s="464"/>
      <c r="H21" s="469"/>
      <c r="I21" s="936"/>
      <c r="K21" s="116"/>
      <c r="L21" s="102"/>
    </row>
    <row r="22" spans="1:13" ht="18" customHeight="1" thickTop="1">
      <c r="A22" s="462">
        <v>11</v>
      </c>
      <c r="B22" s="468" t="s">
        <v>203</v>
      </c>
      <c r="C22" s="464"/>
      <c r="D22" s="464"/>
      <c r="E22" s="464"/>
      <c r="F22" s="464"/>
      <c r="G22" s="464"/>
      <c r="H22" s="464"/>
      <c r="I22" s="481">
        <f>(90000+60000+65000)/8</f>
        <v>26875</v>
      </c>
      <c r="K22" s="81"/>
      <c r="L22" s="54"/>
    </row>
    <row r="23" spans="1:13" ht="18" customHeight="1" thickBot="1">
      <c r="A23" s="462">
        <v>12</v>
      </c>
      <c r="B23" s="468" t="s">
        <v>434</v>
      </c>
      <c r="C23" s="464"/>
      <c r="D23" s="464"/>
      <c r="E23" s="464"/>
      <c r="F23" s="464"/>
      <c r="G23" s="464"/>
      <c r="H23" s="464"/>
      <c r="I23" s="480">
        <v>18750</v>
      </c>
      <c r="K23" s="103"/>
    </row>
    <row r="24" spans="1:13" ht="18" customHeight="1" thickTop="1" thickBot="1">
      <c r="A24" s="462">
        <v>13</v>
      </c>
      <c r="B24" s="468" t="s">
        <v>29</v>
      </c>
      <c r="C24" s="464"/>
      <c r="D24" s="464"/>
      <c r="E24" s="464"/>
      <c r="F24" s="464"/>
      <c r="G24" s="464"/>
      <c r="H24" s="469"/>
      <c r="I24" s="937"/>
      <c r="K24" s="81"/>
      <c r="L24" s="185"/>
    </row>
    <row r="25" spans="1:13" ht="18" customHeight="1" thickTop="1" thickBot="1">
      <c r="A25" s="462">
        <v>14</v>
      </c>
      <c r="B25" s="467" t="s">
        <v>448</v>
      </c>
      <c r="C25" s="478"/>
      <c r="D25" s="478"/>
      <c r="E25" s="478"/>
      <c r="F25" s="478"/>
      <c r="G25" s="478"/>
      <c r="H25" s="478"/>
      <c r="I25" s="533">
        <f>IF(SUM(I20:I24)=(I22+I23),0,SUM(I20:I24))</f>
        <v>0</v>
      </c>
      <c r="K25" s="102"/>
    </row>
    <row r="26" spans="1:13" ht="18" customHeight="1" thickTop="1" thickBot="1">
      <c r="A26" s="462">
        <v>15</v>
      </c>
      <c r="B26" s="470" t="s">
        <v>30</v>
      </c>
      <c r="C26" s="938"/>
      <c r="D26" s="939"/>
      <c r="E26" s="940"/>
      <c r="F26" s="940"/>
      <c r="G26" s="940"/>
      <c r="H26" s="941"/>
      <c r="I26" s="471">
        <f>SUM(C26:H26)</f>
        <v>0</v>
      </c>
      <c r="K26" s="81"/>
    </row>
    <row r="27" spans="1:13" ht="18" customHeight="1" thickTop="1">
      <c r="A27" s="462">
        <v>16</v>
      </c>
      <c r="B27" s="470" t="s">
        <v>32</v>
      </c>
      <c r="C27" s="479">
        <f>IF(C26=0,0,C20/C26)</f>
        <v>0</v>
      </c>
      <c r="D27" s="479">
        <f t="shared" ref="D27:H27" si="2">IF(D26=0,0,D20/D26)</f>
        <v>0</v>
      </c>
      <c r="E27" s="479">
        <f t="shared" si="2"/>
        <v>0</v>
      </c>
      <c r="F27" s="479">
        <f t="shared" si="2"/>
        <v>0</v>
      </c>
      <c r="G27" s="479">
        <f t="shared" si="2"/>
        <v>0</v>
      </c>
      <c r="H27" s="479">
        <f t="shared" si="2"/>
        <v>0</v>
      </c>
      <c r="I27" s="472">
        <f>IF(I26=0,0,I20/I26)</f>
        <v>0</v>
      </c>
      <c r="K27" s="105"/>
    </row>
    <row r="28" spans="1:13" ht="18" customHeight="1">
      <c r="A28" s="473">
        <v>17</v>
      </c>
      <c r="B28" s="474" t="s">
        <v>33</v>
      </c>
      <c r="C28" s="475"/>
      <c r="D28" s="475"/>
      <c r="E28" s="475"/>
      <c r="F28" s="475"/>
      <c r="G28" s="475"/>
      <c r="H28" s="475"/>
      <c r="I28" s="476">
        <f>ROUND(IF(I26=0,0,I25/I26),2)</f>
        <v>0</v>
      </c>
      <c r="K28" s="102"/>
    </row>
    <row r="29" spans="1:13" ht="18" customHeight="1">
      <c r="A29" s="71"/>
      <c r="B29" s="80"/>
      <c r="C29" s="102"/>
      <c r="D29" s="102"/>
      <c r="E29" s="102"/>
      <c r="F29" s="102"/>
      <c r="G29" s="102"/>
      <c r="H29" s="102"/>
      <c r="I29" s="358"/>
      <c r="K29" s="102"/>
    </row>
    <row r="30" spans="1:13" ht="18" customHeight="1">
      <c r="A30" s="1106" t="s">
        <v>287</v>
      </c>
      <c r="B30" s="1100"/>
      <c r="C30" s="1100"/>
      <c r="D30" s="1100"/>
      <c r="E30" s="1100"/>
      <c r="F30" s="1100"/>
      <c r="G30" s="1100"/>
      <c r="H30" s="1100"/>
      <c r="I30" s="1100"/>
      <c r="J30" s="83"/>
      <c r="K30" s="106"/>
      <c r="L30" s="102"/>
      <c r="M30" s="174"/>
    </row>
    <row r="31" spans="1:13" ht="18" customHeight="1">
      <c r="A31" s="1109" t="s">
        <v>200</v>
      </c>
      <c r="B31" s="1109"/>
      <c r="C31" s="1109"/>
      <c r="D31" s="1109"/>
      <c r="E31" s="1109"/>
      <c r="F31" s="1109"/>
      <c r="G31" s="1109"/>
      <c r="H31" s="1109"/>
      <c r="I31" s="1109"/>
      <c r="J31" s="488"/>
      <c r="K31" s="488"/>
      <c r="L31" s="102"/>
      <c r="M31" s="174"/>
    </row>
    <row r="32" spans="1:13" ht="18" customHeight="1">
      <c r="A32" s="1109" t="s">
        <v>201</v>
      </c>
      <c r="B32" s="1109"/>
      <c r="C32" s="1109"/>
      <c r="D32" s="1109"/>
      <c r="E32" s="1109"/>
      <c r="F32" s="1109"/>
      <c r="G32" s="1109"/>
      <c r="H32" s="1109"/>
      <c r="I32" s="1109"/>
      <c r="J32" s="83"/>
      <c r="K32" s="106"/>
      <c r="L32" s="102"/>
      <c r="M32" s="174"/>
    </row>
    <row r="33" spans="1:13" ht="18" customHeight="1">
      <c r="A33" s="149" t="s">
        <v>377</v>
      </c>
      <c r="B33" s="246"/>
      <c r="C33" s="246"/>
      <c r="D33" s="246"/>
      <c r="E33" s="246"/>
      <c r="F33" s="246"/>
      <c r="G33" s="246"/>
      <c r="H33" s="106"/>
      <c r="I33" s="106"/>
      <c r="J33" s="106"/>
      <c r="K33" s="106"/>
      <c r="L33" s="106"/>
      <c r="M33" s="174"/>
    </row>
    <row r="34" spans="1:13" ht="18" customHeight="1">
      <c r="A34" s="149" t="s">
        <v>329</v>
      </c>
      <c r="B34" s="246"/>
      <c r="C34" s="529"/>
      <c r="D34" s="529"/>
      <c r="E34" s="529"/>
      <c r="F34" s="529"/>
      <c r="G34" s="529"/>
      <c r="H34" s="106"/>
      <c r="I34" s="106"/>
      <c r="J34" s="106"/>
      <c r="K34" s="106"/>
      <c r="L34" s="106"/>
      <c r="M34" s="174"/>
    </row>
    <row r="35" spans="1:13" ht="18" customHeight="1">
      <c r="A35" s="149" t="s">
        <v>449</v>
      </c>
      <c r="B35" s="246"/>
      <c r="C35" s="992"/>
      <c r="D35" s="992"/>
      <c r="E35" s="992"/>
      <c r="F35" s="992"/>
      <c r="G35" s="992"/>
      <c r="H35" s="106"/>
      <c r="I35" s="106"/>
      <c r="J35" s="106"/>
      <c r="K35" s="106"/>
      <c r="L35" s="106"/>
      <c r="M35" s="174"/>
    </row>
    <row r="36" spans="1:13" ht="9.9" customHeight="1"/>
    <row r="37" spans="1:13" ht="9.9" customHeight="1"/>
    <row r="38" spans="1:13" ht="20.100000000000001" customHeight="1">
      <c r="A38" s="997" t="s">
        <v>34</v>
      </c>
      <c r="B38" s="1104"/>
      <c r="C38" s="1104"/>
      <c r="D38" s="1104"/>
      <c r="E38" s="1104"/>
      <c r="F38" s="1104"/>
      <c r="G38" s="1104"/>
      <c r="H38" s="1104"/>
      <c r="I38" s="1105"/>
      <c r="J38" s="83"/>
      <c r="K38" s="83"/>
    </row>
    <row r="39" spans="1:13">
      <c r="J39" s="28"/>
      <c r="K39" s="28"/>
    </row>
  </sheetData>
  <customSheetViews>
    <customSheetView guid="{48AA688A-17AE-4186-B216-800F4482A837}" fitToPage="1" showRuler="0">
      <selection activeCell="A3" sqref="A3:L3"/>
      <pageMargins left="0.75" right="0.75" top="1.17" bottom="1" header="0.75" footer="0.5"/>
      <printOptions horizontalCentered="1"/>
      <pageSetup scale="73" orientation="landscape" horizontalDpi="4294967292" verticalDpi="4294967292" r:id="rId1"/>
      <headerFooter alignWithMargins="0">
        <oddHeader>&amp;C&amp;"Palatino,Bold"&amp;14
&amp;R&amp;"Book Antiqua,Bold"ATTACHMENT 4</oddHeader>
        <oddFooter>&amp;L&amp;"Palatino,Italic"&amp;D&amp;C4-A&amp;R&amp;"Palatino,Italic"City of Orange</oddFooter>
      </headerFooter>
    </customSheetView>
  </customSheetViews>
  <mergeCells count="17">
    <mergeCell ref="K9:K10"/>
    <mergeCell ref="A2:I2"/>
    <mergeCell ref="B9:B10"/>
    <mergeCell ref="H9:H10"/>
    <mergeCell ref="A9:A10"/>
    <mergeCell ref="C9:E9"/>
    <mergeCell ref="G9:G10"/>
    <mergeCell ref="A3:I3"/>
    <mergeCell ref="A4:I4"/>
    <mergeCell ref="F9:F10"/>
    <mergeCell ref="E6:I6"/>
    <mergeCell ref="A1:I1"/>
    <mergeCell ref="A38:I38"/>
    <mergeCell ref="A30:I30"/>
    <mergeCell ref="I9:I10"/>
    <mergeCell ref="A31:I31"/>
    <mergeCell ref="A32:I32"/>
  </mergeCells>
  <phoneticPr fontId="0" type="noConversion"/>
  <printOptions horizontalCentered="1"/>
  <pageMargins left="0.75" right="0.75" top="1.03" bottom="1" header="0.75" footer="0.5"/>
  <pageSetup scale="64" orientation="landscape" useFirstPageNumber="1" r:id="rId2"/>
  <headerFooter alignWithMargins="0">
    <oddHeader>&amp;R&amp;"Book Antiqua,Bold"ATTACHMENT 3</oddHeader>
    <oddFooter>&amp;L&amp;"Book Antiqua,Italic"Updated January 18, 2017&amp;C&amp;"-,Regular"&amp;A&amp;R&amp;"Book Antiqua,Italic"City of Beverly Hills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23</vt:i4>
      </vt:variant>
    </vt:vector>
  </HeadingPairs>
  <TitlesOfParts>
    <vt:vector size="57" baseType="lpstr">
      <vt:lpstr>TOC - 3 Option 1</vt:lpstr>
      <vt:lpstr>3-A</vt:lpstr>
      <vt:lpstr>3-B</vt:lpstr>
      <vt:lpstr>3-C</vt:lpstr>
      <vt:lpstr>3-D</vt:lpstr>
      <vt:lpstr>3-E</vt:lpstr>
      <vt:lpstr>3-F</vt:lpstr>
      <vt:lpstr>3-G</vt:lpstr>
      <vt:lpstr>3-H</vt:lpstr>
      <vt:lpstr>3-I</vt:lpstr>
      <vt:lpstr>3-J</vt:lpstr>
      <vt:lpstr>2-I - NOT USED</vt:lpstr>
      <vt:lpstr>3-B - NOT USED</vt:lpstr>
      <vt:lpstr>3-C - NOT USED</vt:lpstr>
      <vt:lpstr>3-D - NOT USED</vt:lpstr>
      <vt:lpstr>3-E - NOT USED</vt:lpstr>
      <vt:lpstr>4-B - NOT USED</vt:lpstr>
      <vt:lpstr>3-B (2)</vt:lpstr>
      <vt:lpstr>TOC - 4 Option 2</vt:lpstr>
      <vt:lpstr>4-A</vt:lpstr>
      <vt:lpstr>4-B</vt:lpstr>
      <vt:lpstr>4-C</vt:lpstr>
      <vt:lpstr>4-D</vt:lpstr>
      <vt:lpstr>4-E</vt:lpstr>
      <vt:lpstr>4-F</vt:lpstr>
      <vt:lpstr>4-G</vt:lpstr>
      <vt:lpstr>4-H</vt:lpstr>
      <vt:lpstr>4-I</vt:lpstr>
      <vt:lpstr>4-J</vt:lpstr>
      <vt:lpstr>TOC - 5</vt:lpstr>
      <vt:lpstr>5-A</vt:lpstr>
      <vt:lpstr>5-B</vt:lpstr>
      <vt:lpstr>Total Recycling Bins</vt:lpstr>
      <vt:lpstr>5-C</vt:lpstr>
      <vt:lpstr>'3-A'!Print_Area</vt:lpstr>
      <vt:lpstr>'3-B'!Print_Area</vt:lpstr>
      <vt:lpstr>'3-B - NOT USED'!Print_Area</vt:lpstr>
      <vt:lpstr>'3-B (2)'!Print_Area</vt:lpstr>
      <vt:lpstr>'3-C'!Print_Area</vt:lpstr>
      <vt:lpstr>'3-C - NOT USED'!Print_Area</vt:lpstr>
      <vt:lpstr>'3-D - NOT USED'!Print_Area</vt:lpstr>
      <vt:lpstr>'3-E - NOT USED'!Print_Area</vt:lpstr>
      <vt:lpstr>'3-H'!Print_Area</vt:lpstr>
      <vt:lpstr>'3-I'!Print_Area</vt:lpstr>
      <vt:lpstr>'3-J'!Print_Area</vt:lpstr>
      <vt:lpstr>'4-A'!Print_Area</vt:lpstr>
      <vt:lpstr>'4-B'!Print_Area</vt:lpstr>
      <vt:lpstr>'4-C'!Print_Area</vt:lpstr>
      <vt:lpstr>'4-H'!Print_Area</vt:lpstr>
      <vt:lpstr>'4-I'!Print_Area</vt:lpstr>
      <vt:lpstr>'4-J'!Print_Area</vt:lpstr>
      <vt:lpstr>'5-A'!Print_Area</vt:lpstr>
      <vt:lpstr>'5-B'!Print_Area</vt:lpstr>
      <vt:lpstr>'5-C'!Print_Area</vt:lpstr>
      <vt:lpstr>'TOC - 3 Option 1'!Print_Area</vt:lpstr>
      <vt:lpstr>'TOC - 4 Option 2'!Print_Area</vt:lpstr>
      <vt:lpstr>'TOC - 5'!Print_Area</vt:lpstr>
    </vt:vector>
  </TitlesOfParts>
  <Company>HF&amp;H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L. Bice</dc:creator>
  <cp:lastModifiedBy>April Hilario</cp:lastModifiedBy>
  <cp:lastPrinted>2017-01-18T22:10:07Z</cp:lastPrinted>
  <dcterms:created xsi:type="dcterms:W3CDTF">1999-11-03T17:27:04Z</dcterms:created>
  <dcterms:modified xsi:type="dcterms:W3CDTF">2017-01-18T22:10:39Z</dcterms:modified>
</cp:coreProperties>
</file>